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ciflparis-my.sharepoint.com/personal/sriou_cifl_com/Documents/MVE -  SRI/Démarche RSE/"/>
    </mc:Choice>
  </mc:AlternateContent>
  <xr:revisionPtr revIDLastSave="0" documentId="8_{1BB413C3-B5DF-4477-A3E3-CEDA4869F741}" xr6:coauthVersionLast="47" xr6:coauthVersionMax="47" xr10:uidLastSave="{00000000-0000-0000-0000-000000000000}"/>
  <bookViews>
    <workbookView xWindow="-98" yWindow="-98" windowWidth="19396" windowHeight="11475" tabRatio="781" activeTab="1" xr2:uid="{C750835B-B1E4-4237-8F13-BAB2A8A3B67F}"/>
  </bookViews>
  <sheets>
    <sheet name="Introduction" sheetId="11" r:id="rId1"/>
    <sheet name="1. Questionnaire" sheetId="7" r:id="rId2"/>
    <sheet name="2. Pondération" sheetId="8" r:id="rId3"/>
    <sheet name="3. Résultats" sheetId="9" r:id="rId4"/>
    <sheet name="Enjeux par catégories " sheetId="2" state="hidden" r:id="rId5"/>
    <sheet name="Enjeux sociaux" sheetId="3" state="hidden" r:id="rId6"/>
    <sheet name="Enjeux gouvernance" sheetId="6" state="hidden" r:id="rId7"/>
    <sheet name="Enjeux enviro" sheetId="4" state="hidden" r:id="rId8"/>
  </sheets>
  <definedNames>
    <definedName name="List2">#REF!</definedName>
    <definedName name="list3">#REF!</definedName>
    <definedName name="ListBoxOutput">#REF!</definedName>
    <definedName name="ListBoxOutput2">#REF!</definedName>
    <definedName name="ListBoxOutput3">#REF!</definedName>
    <definedName name="ListBoxOutput4">#REF!</definedName>
    <definedName name="look">#REF!</definedName>
    <definedName name="OutputHistorical1">#REF!</definedName>
    <definedName name="OutputHistorical2">#REF!</definedName>
    <definedName name="OutputHistorical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9" i="9" l="1"/>
  <c r="F88" i="9"/>
  <c r="F87" i="9"/>
  <c r="F86" i="9"/>
  <c r="F85" i="9"/>
  <c r="F84" i="9"/>
  <c r="F83" i="9"/>
  <c r="F82" i="9"/>
  <c r="F81" i="9"/>
  <c r="F80" i="9"/>
  <c r="F79" i="9"/>
  <c r="F78" i="9"/>
  <c r="F77" i="9"/>
  <c r="F76" i="9"/>
  <c r="F75" i="9"/>
  <c r="F74" i="9"/>
  <c r="F73" i="9"/>
  <c r="F72" i="9"/>
  <c r="F71" i="9"/>
  <c r="F70" i="9"/>
  <c r="F69" i="9"/>
  <c r="F68" i="9"/>
  <c r="F67" i="9"/>
  <c r="F66" i="9"/>
  <c r="F54" i="9"/>
  <c r="F53" i="9"/>
  <c r="F52" i="9"/>
  <c r="F51" i="9"/>
  <c r="F50" i="9"/>
  <c r="F49" i="9"/>
  <c r="F48" i="9"/>
  <c r="F47" i="9"/>
  <c r="F46" i="9"/>
  <c r="F45" i="9"/>
  <c r="F44" i="9"/>
  <c r="F43" i="9"/>
  <c r="F42" i="9"/>
  <c r="F41" i="9"/>
  <c r="F40" i="9"/>
  <c r="F39" i="9"/>
  <c r="F38" i="9"/>
  <c r="F37" i="9"/>
  <c r="F36" i="9"/>
  <c r="F35" i="9"/>
  <c r="F28" i="9"/>
  <c r="F27" i="9"/>
  <c r="F26" i="9"/>
  <c r="F25" i="9"/>
  <c r="F24" i="9"/>
  <c r="F23" i="9"/>
  <c r="F22" i="9"/>
  <c r="F21" i="9"/>
  <c r="F20" i="9"/>
  <c r="F19" i="9"/>
  <c r="F18" i="9"/>
  <c r="F17" i="9"/>
  <c r="F12" i="9"/>
  <c r="F11" i="9"/>
  <c r="F10" i="9"/>
  <c r="F9" i="9"/>
  <c r="F8" i="9"/>
  <c r="F7" i="9"/>
  <c r="F6" i="9"/>
  <c r="F5" i="9"/>
  <c r="F16" i="9"/>
  <c r="F15" i="9"/>
  <c r="F14" i="9"/>
  <c r="F13" i="9"/>
  <c r="I2" i="7"/>
  <c r="D89" i="9"/>
  <c r="D88" i="9"/>
  <c r="D87" i="9"/>
  <c r="D86" i="9"/>
  <c r="D85" i="9"/>
  <c r="D84" i="9"/>
  <c r="D83" i="9"/>
  <c r="D82" i="9"/>
  <c r="D81" i="9"/>
  <c r="D80" i="9"/>
  <c r="D79" i="9"/>
  <c r="D78" i="9"/>
  <c r="D77" i="9"/>
  <c r="D76" i="9"/>
  <c r="D75" i="9"/>
  <c r="D74" i="9"/>
  <c r="D73" i="9"/>
  <c r="D72" i="9"/>
  <c r="D71" i="9"/>
  <c r="D70" i="9"/>
  <c r="D69" i="9"/>
  <c r="D68" i="9"/>
  <c r="D67" i="9"/>
  <c r="D66" i="9"/>
  <c r="D54" i="9"/>
  <c r="D53" i="9"/>
  <c r="D52" i="9"/>
  <c r="D51" i="9"/>
  <c r="D50" i="9"/>
  <c r="D49" i="9"/>
  <c r="D48" i="9"/>
  <c r="D47" i="9"/>
  <c r="D46" i="9"/>
  <c r="D45" i="9"/>
  <c r="D44" i="9"/>
  <c r="D43" i="9"/>
  <c r="D42" i="9"/>
  <c r="D41" i="9"/>
  <c r="D40" i="9"/>
  <c r="D39" i="9"/>
  <c r="D38" i="9"/>
  <c r="D37" i="9"/>
  <c r="D36" i="9"/>
  <c r="D35" i="9"/>
  <c r="D192" i="8"/>
  <c r="D193" i="8"/>
  <c r="N193" i="8" s="1"/>
  <c r="D194" i="8"/>
  <c r="D195" i="8"/>
  <c r="D196" i="8"/>
  <c r="D197" i="8"/>
  <c r="D191" i="8"/>
  <c r="H191" i="8" s="1"/>
  <c r="D179" i="8"/>
  <c r="D180" i="8"/>
  <c r="D181" i="8"/>
  <c r="D182" i="8"/>
  <c r="D183" i="8"/>
  <c r="D184" i="8"/>
  <c r="D185" i="8"/>
  <c r="D186" i="8"/>
  <c r="G186" i="8" s="1"/>
  <c r="D187" i="8"/>
  <c r="D178" i="8"/>
  <c r="D174" i="8"/>
  <c r="D173" i="8"/>
  <c r="D172" i="8"/>
  <c r="D171" i="8"/>
  <c r="D170" i="8"/>
  <c r="D169" i="8"/>
  <c r="D168" i="8"/>
  <c r="D164" i="8"/>
  <c r="D163" i="8"/>
  <c r="D162" i="8"/>
  <c r="D161" i="8"/>
  <c r="D160" i="8"/>
  <c r="D156" i="8"/>
  <c r="D155" i="8"/>
  <c r="D154" i="8"/>
  <c r="D153" i="8"/>
  <c r="D152" i="8"/>
  <c r="D137" i="8"/>
  <c r="D138" i="8"/>
  <c r="D139" i="8"/>
  <c r="N139" i="8" s="1"/>
  <c r="D140" i="8"/>
  <c r="D141" i="8"/>
  <c r="D142" i="8"/>
  <c r="D143" i="8"/>
  <c r="D144" i="8"/>
  <c r="D145" i="8"/>
  <c r="D146" i="8"/>
  <c r="D147" i="8"/>
  <c r="D148" i="8"/>
  <c r="D136" i="8"/>
  <c r="G191" i="8" l="1"/>
  <c r="N191" i="8"/>
  <c r="M191" i="8"/>
  <c r="L191" i="8"/>
  <c r="K191" i="8"/>
  <c r="J191" i="8"/>
  <c r="I191" i="8"/>
  <c r="M197" i="8"/>
  <c r="I197" i="8"/>
  <c r="K197" i="8"/>
  <c r="L197" i="8"/>
  <c r="G192" i="8"/>
  <c r="H192" i="8"/>
  <c r="I192" i="8"/>
  <c r="K192" i="8"/>
  <c r="I185" i="8"/>
  <c r="J137" i="8"/>
  <c r="N138" i="8"/>
  <c r="J140" i="8"/>
  <c r="N141" i="8"/>
  <c r="J143" i="8"/>
  <c r="N144" i="8"/>
  <c r="I146" i="8"/>
  <c r="M147" i="8"/>
  <c r="I152" i="8"/>
  <c r="M160" i="8"/>
  <c r="I169" i="8"/>
  <c r="M178" i="8"/>
  <c r="I153" i="8"/>
  <c r="M161" i="8"/>
  <c r="I180" i="8"/>
  <c r="M192" i="8"/>
  <c r="I194" i="8"/>
  <c r="M195" i="8"/>
  <c r="I181" i="8"/>
  <c r="M182" i="8"/>
  <c r="I184" i="8"/>
  <c r="M185" i="8"/>
  <c r="I171" i="8"/>
  <c r="M172" i="8"/>
  <c r="I162" i="8"/>
  <c r="M163" i="8"/>
  <c r="I155" i="8"/>
  <c r="M156" i="8"/>
  <c r="I174" i="8"/>
  <c r="M187" i="8"/>
  <c r="G136" i="8"/>
  <c r="K137" i="8"/>
  <c r="G139" i="8"/>
  <c r="K140" i="8"/>
  <c r="G142" i="8"/>
  <c r="K143" i="8"/>
  <c r="G145" i="8"/>
  <c r="J146" i="8"/>
  <c r="N147" i="8"/>
  <c r="J152" i="8"/>
  <c r="N160" i="8"/>
  <c r="J169" i="8"/>
  <c r="N178" i="8"/>
  <c r="J153" i="8"/>
  <c r="N161" i="8"/>
  <c r="J180" i="8"/>
  <c r="N192" i="8"/>
  <c r="J194" i="8"/>
  <c r="N195" i="8"/>
  <c r="J181" i="8"/>
  <c r="N182" i="8"/>
  <c r="J184" i="8"/>
  <c r="N185" i="8"/>
  <c r="J171" i="8"/>
  <c r="N172" i="8"/>
  <c r="J162" i="8"/>
  <c r="N163" i="8"/>
  <c r="J155" i="8"/>
  <c r="N156" i="8"/>
  <c r="J174" i="8"/>
  <c r="N187" i="8"/>
  <c r="N136" i="8"/>
  <c r="L137" i="8"/>
  <c r="H139" i="8"/>
  <c r="L140" i="8"/>
  <c r="H142" i="8"/>
  <c r="L143" i="8"/>
  <c r="H145" i="8"/>
  <c r="K146" i="8"/>
  <c r="G148" i="8"/>
  <c r="K152" i="8"/>
  <c r="G168" i="8"/>
  <c r="K169" i="8"/>
  <c r="G179" i="8"/>
  <c r="K153" i="8"/>
  <c r="G170" i="8"/>
  <c r="K180" i="8"/>
  <c r="G193" i="8"/>
  <c r="K194" i="8"/>
  <c r="G196" i="8"/>
  <c r="K181" i="8"/>
  <c r="G183" i="8"/>
  <c r="K184" i="8"/>
  <c r="K171" i="8"/>
  <c r="G173" i="8"/>
  <c r="K162" i="8"/>
  <c r="G154" i="8"/>
  <c r="K155" i="8"/>
  <c r="G164" i="8"/>
  <c r="K174" i="8"/>
  <c r="G197" i="8"/>
  <c r="M136" i="8"/>
  <c r="M137" i="8"/>
  <c r="I139" i="8"/>
  <c r="M140" i="8"/>
  <c r="I142" i="8"/>
  <c r="M143" i="8"/>
  <c r="L146" i="8"/>
  <c r="H148" i="8"/>
  <c r="L152" i="8"/>
  <c r="H168" i="8"/>
  <c r="L169" i="8"/>
  <c r="H179" i="8"/>
  <c r="L153" i="8"/>
  <c r="H170" i="8"/>
  <c r="L180" i="8"/>
  <c r="H193" i="8"/>
  <c r="L194" i="8"/>
  <c r="H196" i="8"/>
  <c r="L181" i="8"/>
  <c r="H183" i="8"/>
  <c r="L184" i="8"/>
  <c r="H186" i="8"/>
  <c r="L171" i="8"/>
  <c r="H173" i="8"/>
  <c r="L162" i="8"/>
  <c r="H154" i="8"/>
  <c r="L155" i="8"/>
  <c r="H164" i="8"/>
  <c r="L174" i="8"/>
  <c r="H197" i="8"/>
  <c r="L136" i="8"/>
  <c r="N137" i="8"/>
  <c r="J139" i="8"/>
  <c r="N140" i="8"/>
  <c r="J142" i="8"/>
  <c r="N143" i="8"/>
  <c r="N145" i="8"/>
  <c r="M146" i="8"/>
  <c r="I148" i="8"/>
  <c r="M152" i="8"/>
  <c r="I168" i="8"/>
  <c r="M169" i="8"/>
  <c r="I179" i="8"/>
  <c r="M153" i="8"/>
  <c r="I170" i="8"/>
  <c r="M180" i="8"/>
  <c r="I193" i="8"/>
  <c r="M194" i="8"/>
  <c r="I196" i="8"/>
  <c r="M181" i="8"/>
  <c r="K183" i="8"/>
  <c r="M184" i="8"/>
  <c r="I186" i="8"/>
  <c r="M171" i="8"/>
  <c r="I173" i="8"/>
  <c r="M162" i="8"/>
  <c r="I154" i="8"/>
  <c r="M155" i="8"/>
  <c r="I164" i="8"/>
  <c r="M174" i="8"/>
  <c r="K136" i="8"/>
  <c r="G138" i="8"/>
  <c r="K139" i="8"/>
  <c r="G141" i="8"/>
  <c r="K142" i="8"/>
  <c r="G144" i="8"/>
  <c r="M145" i="8"/>
  <c r="N146" i="8"/>
  <c r="J148" i="8"/>
  <c r="N152" i="8"/>
  <c r="K168" i="8"/>
  <c r="N169" i="8"/>
  <c r="J179" i="8"/>
  <c r="N153" i="8"/>
  <c r="J170" i="8"/>
  <c r="N180" i="8"/>
  <c r="J193" i="8"/>
  <c r="N194" i="8"/>
  <c r="J196" i="8"/>
  <c r="N181" i="8"/>
  <c r="L183" i="8"/>
  <c r="N184" i="8"/>
  <c r="J186" i="8"/>
  <c r="N171" i="8"/>
  <c r="J173" i="8"/>
  <c r="N162" i="8"/>
  <c r="J154" i="8"/>
  <c r="N155" i="8"/>
  <c r="J164" i="8"/>
  <c r="N174" i="8"/>
  <c r="J197" i="8"/>
  <c r="J136" i="8"/>
  <c r="H138" i="8"/>
  <c r="L139" i="8"/>
  <c r="H141" i="8"/>
  <c r="L142" i="8"/>
  <c r="H144" i="8"/>
  <c r="I145" i="8"/>
  <c r="G147" i="8"/>
  <c r="K148" i="8"/>
  <c r="G160" i="8"/>
  <c r="L168" i="8"/>
  <c r="G178" i="8"/>
  <c r="K179" i="8"/>
  <c r="G161" i="8"/>
  <c r="K170" i="8"/>
  <c r="K193" i="8"/>
  <c r="G195" i="8"/>
  <c r="K196" i="8"/>
  <c r="G182" i="8"/>
  <c r="N183" i="8"/>
  <c r="G185" i="8"/>
  <c r="K186" i="8"/>
  <c r="G172" i="8"/>
  <c r="K173" i="8"/>
  <c r="G163" i="8"/>
  <c r="K154" i="8"/>
  <c r="G156" i="8"/>
  <c r="K164" i="8"/>
  <c r="G187" i="8"/>
  <c r="I136" i="8"/>
  <c r="I138" i="8"/>
  <c r="M139" i="8"/>
  <c r="I141" i="8"/>
  <c r="M142" i="8"/>
  <c r="I144" i="8"/>
  <c r="J145" i="8"/>
  <c r="H147" i="8"/>
  <c r="L148" i="8"/>
  <c r="H160" i="8"/>
  <c r="M168" i="8"/>
  <c r="H178" i="8"/>
  <c r="L179" i="8"/>
  <c r="H161" i="8"/>
  <c r="L170" i="8"/>
  <c r="L193" i="8"/>
  <c r="H195" i="8"/>
  <c r="L196" i="8"/>
  <c r="H182" i="8"/>
  <c r="M183" i="8"/>
  <c r="H185" i="8"/>
  <c r="L186" i="8"/>
  <c r="H172" i="8"/>
  <c r="L173" i="8"/>
  <c r="H163" i="8"/>
  <c r="L154" i="8"/>
  <c r="H156" i="8"/>
  <c r="L164" i="8"/>
  <c r="H187" i="8"/>
  <c r="H136" i="8"/>
  <c r="J138" i="8"/>
  <c r="J141" i="8"/>
  <c r="N142" i="8"/>
  <c r="J144" i="8"/>
  <c r="K145" i="8"/>
  <c r="I147" i="8"/>
  <c r="M148" i="8"/>
  <c r="I160" i="8"/>
  <c r="J168" i="8"/>
  <c r="I178" i="8"/>
  <c r="M179" i="8"/>
  <c r="I161" i="8"/>
  <c r="M170" i="8"/>
  <c r="M193" i="8"/>
  <c r="I195" i="8"/>
  <c r="M196" i="8"/>
  <c r="I182" i="8"/>
  <c r="I183" i="8"/>
  <c r="M186" i="8"/>
  <c r="I172" i="8"/>
  <c r="M173" i="8"/>
  <c r="I163" i="8"/>
  <c r="M154" i="8"/>
  <c r="I156" i="8"/>
  <c r="M164" i="8"/>
  <c r="I187" i="8"/>
  <c r="G137" i="8"/>
  <c r="K138" i="8"/>
  <c r="G140" i="8"/>
  <c r="K141" i="8"/>
  <c r="G143" i="8"/>
  <c r="K144" i="8"/>
  <c r="L145" i="8"/>
  <c r="J147" i="8"/>
  <c r="N148" i="8"/>
  <c r="J160" i="8"/>
  <c r="N168" i="8"/>
  <c r="J178" i="8"/>
  <c r="N179" i="8"/>
  <c r="J161" i="8"/>
  <c r="N170" i="8"/>
  <c r="J192" i="8"/>
  <c r="J195" i="8"/>
  <c r="N196" i="8"/>
  <c r="J182" i="8"/>
  <c r="J183" i="8"/>
  <c r="J185" i="8"/>
  <c r="N186" i="8"/>
  <c r="J172" i="8"/>
  <c r="N173" i="8"/>
  <c r="J163" i="8"/>
  <c r="N154" i="8"/>
  <c r="J156" i="8"/>
  <c r="N164" i="8"/>
  <c r="J187" i="8"/>
  <c r="N197" i="8"/>
  <c r="H137" i="8"/>
  <c r="L138" i="8"/>
  <c r="H140" i="8"/>
  <c r="L141" i="8"/>
  <c r="H143" i="8"/>
  <c r="L144" i="8"/>
  <c r="G146" i="8"/>
  <c r="K147" i="8"/>
  <c r="G152" i="8"/>
  <c r="K160" i="8"/>
  <c r="G169" i="8"/>
  <c r="K178" i="8"/>
  <c r="G153" i="8"/>
  <c r="K161" i="8"/>
  <c r="G180" i="8"/>
  <c r="G194" i="8"/>
  <c r="K195" i="8"/>
  <c r="G181" i="8"/>
  <c r="K182" i="8"/>
  <c r="G184" i="8"/>
  <c r="K185" i="8"/>
  <c r="G171" i="8"/>
  <c r="K172" i="8"/>
  <c r="G162" i="8"/>
  <c r="K163" i="8"/>
  <c r="G155" i="8"/>
  <c r="K156" i="8"/>
  <c r="G174" i="8"/>
  <c r="K187" i="8"/>
  <c r="I137" i="8"/>
  <c r="M138" i="8"/>
  <c r="I140" i="8"/>
  <c r="M141" i="8"/>
  <c r="I143" i="8"/>
  <c r="M144" i="8"/>
  <c r="H146" i="8"/>
  <c r="L147" i="8"/>
  <c r="H152" i="8"/>
  <c r="L160" i="8"/>
  <c r="H169" i="8"/>
  <c r="L178" i="8"/>
  <c r="H153" i="8"/>
  <c r="L161" i="8"/>
  <c r="H180" i="8"/>
  <c r="L192" i="8"/>
  <c r="H194" i="8"/>
  <c r="L195" i="8"/>
  <c r="H181" i="8"/>
  <c r="L182" i="8"/>
  <c r="H184" i="8"/>
  <c r="L185" i="8"/>
  <c r="H171" i="8"/>
  <c r="L172" i="8"/>
  <c r="H162" i="8"/>
  <c r="L163" i="8"/>
  <c r="H155" i="8"/>
  <c r="L156" i="8"/>
  <c r="H174" i="8"/>
  <c r="L187" i="8"/>
  <c r="D129" i="8"/>
  <c r="D130" i="8"/>
  <c r="D131" i="8"/>
  <c r="D132" i="8"/>
  <c r="D128" i="8"/>
  <c r="D124" i="8"/>
  <c r="N124" i="8" s="1"/>
  <c r="D123" i="8"/>
  <c r="D122" i="8"/>
  <c r="D121" i="8"/>
  <c r="D120" i="8"/>
  <c r="D119" i="8"/>
  <c r="D118" i="8"/>
  <c r="D117" i="8"/>
  <c r="D116" i="8"/>
  <c r="D115" i="8"/>
  <c r="D114" i="8"/>
  <c r="D113" i="8"/>
  <c r="D112" i="8"/>
  <c r="D108" i="8"/>
  <c r="D107" i="8"/>
  <c r="D106" i="8"/>
  <c r="D105" i="8"/>
  <c r="D104" i="8"/>
  <c r="D103" i="8"/>
  <c r="D102" i="8"/>
  <c r="D101" i="8"/>
  <c r="D90" i="8"/>
  <c r="G90" i="8" s="1"/>
  <c r="D91" i="8"/>
  <c r="D92" i="8"/>
  <c r="D93" i="8"/>
  <c r="D94" i="8"/>
  <c r="D95" i="8"/>
  <c r="D96" i="8"/>
  <c r="D97" i="8"/>
  <c r="D89" i="8"/>
  <c r="K89" i="8" s="1"/>
  <c r="D83" i="8"/>
  <c r="D84" i="8"/>
  <c r="D85" i="8"/>
  <c r="D82" i="8"/>
  <c r="N82" i="8" s="1"/>
  <c r="D81" i="8"/>
  <c r="N81" i="8" s="1"/>
  <c r="D80" i="8"/>
  <c r="N80" i="8" s="1"/>
  <c r="D69" i="8"/>
  <c r="N107" i="8" l="1"/>
  <c r="M107" i="8"/>
  <c r="J107" i="8"/>
  <c r="I107" i="8"/>
  <c r="N121" i="8"/>
  <c r="M121" i="8"/>
  <c r="J121" i="8"/>
  <c r="I121" i="8"/>
  <c r="J132" i="8"/>
  <c r="G132" i="8"/>
  <c r="N132" i="8"/>
  <c r="M132" i="8"/>
  <c r="K132" i="8"/>
  <c r="I132" i="8"/>
  <c r="N128" i="8"/>
  <c r="M128" i="8"/>
  <c r="N108" i="8"/>
  <c r="M108" i="8"/>
  <c r="J108" i="8"/>
  <c r="I108" i="8"/>
  <c r="J131" i="8"/>
  <c r="G131" i="8"/>
  <c r="N131" i="8"/>
  <c r="M131" i="8"/>
  <c r="K131" i="8"/>
  <c r="I131" i="8"/>
  <c r="J104" i="8"/>
  <c r="M104" i="8"/>
  <c r="N104" i="8"/>
  <c r="I104" i="8"/>
  <c r="J130" i="8"/>
  <c r="G130" i="8"/>
  <c r="N130" i="8"/>
  <c r="M130" i="8"/>
  <c r="K130" i="8"/>
  <c r="I130" i="8"/>
  <c r="G129" i="8"/>
  <c r="N129" i="8"/>
  <c r="L129" i="8"/>
  <c r="K129" i="8"/>
  <c r="J129" i="8"/>
  <c r="H129" i="8"/>
  <c r="N120" i="8"/>
  <c r="M120" i="8"/>
  <c r="J120" i="8"/>
  <c r="I120" i="8"/>
  <c r="M103" i="8"/>
  <c r="J103" i="8"/>
  <c r="I103" i="8"/>
  <c r="N103" i="8"/>
  <c r="M106" i="8"/>
  <c r="J106" i="8"/>
  <c r="I106" i="8"/>
  <c r="N106" i="8"/>
  <c r="J105" i="8"/>
  <c r="M105" i="8"/>
  <c r="N105" i="8"/>
  <c r="I105" i="8"/>
  <c r="G91" i="8"/>
  <c r="G95" i="8"/>
  <c r="G119" i="8"/>
  <c r="N119" i="8"/>
  <c r="I119" i="8"/>
  <c r="H119" i="8"/>
  <c r="M119" i="8"/>
  <c r="L119" i="8"/>
  <c r="J119" i="8"/>
  <c r="K119" i="8"/>
  <c r="H92" i="8"/>
  <c r="M96" i="8"/>
  <c r="I96" i="8"/>
  <c r="L105" i="8"/>
  <c r="K105" i="8"/>
  <c r="H105" i="8"/>
  <c r="G105" i="8"/>
  <c r="L120" i="8"/>
  <c r="K120" i="8"/>
  <c r="H120" i="8"/>
  <c r="G120" i="8"/>
  <c r="G92" i="8"/>
  <c r="L91" i="8"/>
  <c r="N96" i="8"/>
  <c r="J96" i="8"/>
  <c r="G121" i="8"/>
  <c r="K121" i="8"/>
  <c r="H121" i="8"/>
  <c r="L121" i="8"/>
  <c r="G93" i="8"/>
  <c r="K91" i="8"/>
  <c r="K96" i="8"/>
  <c r="G107" i="8"/>
  <c r="L107" i="8"/>
  <c r="K107" i="8"/>
  <c r="H107" i="8"/>
  <c r="N122" i="8"/>
  <c r="J122" i="8"/>
  <c r="H122" i="8"/>
  <c r="G122" i="8"/>
  <c r="M122" i="8"/>
  <c r="L122" i="8"/>
  <c r="K122" i="8"/>
  <c r="I122" i="8"/>
  <c r="L93" i="8"/>
  <c r="J91" i="8"/>
  <c r="H95" i="8"/>
  <c r="L96" i="8"/>
  <c r="H106" i="8"/>
  <c r="L106" i="8"/>
  <c r="G106" i="8"/>
  <c r="K106" i="8"/>
  <c r="L108" i="8"/>
  <c r="G108" i="8"/>
  <c r="H108" i="8"/>
  <c r="K108" i="8"/>
  <c r="K123" i="8"/>
  <c r="G123" i="8"/>
  <c r="M123" i="8"/>
  <c r="L123" i="8"/>
  <c r="I123" i="8"/>
  <c r="N123" i="8"/>
  <c r="J123" i="8"/>
  <c r="H123" i="8"/>
  <c r="G94" i="8"/>
  <c r="K93" i="8"/>
  <c r="I91" i="8"/>
  <c r="I95" i="8"/>
  <c r="G97" i="8"/>
  <c r="H104" i="8"/>
  <c r="G104" i="8"/>
  <c r="L104" i="8"/>
  <c r="K104" i="8"/>
  <c r="N112" i="8"/>
  <c r="K112" i="8"/>
  <c r="H112" i="8"/>
  <c r="G112" i="8"/>
  <c r="M112" i="8"/>
  <c r="L112" i="8"/>
  <c r="J112" i="8"/>
  <c r="I112" i="8"/>
  <c r="L124" i="8"/>
  <c r="K124" i="8"/>
  <c r="G124" i="8"/>
  <c r="J124" i="8"/>
  <c r="H124" i="8"/>
  <c r="M124" i="8"/>
  <c r="I124" i="8"/>
  <c r="N94" i="8"/>
  <c r="J93" i="8"/>
  <c r="H91" i="8"/>
  <c r="J95" i="8"/>
  <c r="H97" i="8"/>
  <c r="G113" i="8"/>
  <c r="N113" i="8"/>
  <c r="M113" i="8"/>
  <c r="J113" i="8"/>
  <c r="I113" i="8"/>
  <c r="L113" i="8"/>
  <c r="K113" i="8"/>
  <c r="H113" i="8"/>
  <c r="G128" i="8"/>
  <c r="H128" i="8"/>
  <c r="K128" i="8"/>
  <c r="L128" i="8"/>
  <c r="J128" i="8"/>
  <c r="I128" i="8"/>
  <c r="M94" i="8"/>
  <c r="I93" i="8"/>
  <c r="M91" i="8"/>
  <c r="K95" i="8"/>
  <c r="J97" i="8"/>
  <c r="L114" i="8"/>
  <c r="K114" i="8"/>
  <c r="J114" i="8"/>
  <c r="H114" i="8"/>
  <c r="G114" i="8"/>
  <c r="I114" i="8"/>
  <c r="N114" i="8"/>
  <c r="M114" i="8"/>
  <c r="L132" i="8"/>
  <c r="H132" i="8"/>
  <c r="L94" i="8"/>
  <c r="H93" i="8"/>
  <c r="N91" i="8"/>
  <c r="L95" i="8"/>
  <c r="K97" i="8"/>
  <c r="J115" i="8"/>
  <c r="H115" i="8"/>
  <c r="G115" i="8"/>
  <c r="I115" i="8"/>
  <c r="N115" i="8"/>
  <c r="M115" i="8"/>
  <c r="L115" i="8"/>
  <c r="K115" i="8"/>
  <c r="L131" i="8"/>
  <c r="H131" i="8"/>
  <c r="K94" i="8"/>
  <c r="L92" i="8"/>
  <c r="M92" i="8"/>
  <c r="M95" i="8"/>
  <c r="L97" i="8"/>
  <c r="I101" i="8"/>
  <c r="G101" i="8"/>
  <c r="N101" i="8"/>
  <c r="M101" i="8"/>
  <c r="K101" i="8"/>
  <c r="J101" i="8"/>
  <c r="L101" i="8"/>
  <c r="H101" i="8"/>
  <c r="J116" i="8"/>
  <c r="I116" i="8"/>
  <c r="G116" i="8"/>
  <c r="N116" i="8"/>
  <c r="H116" i="8"/>
  <c r="M116" i="8"/>
  <c r="L116" i="8"/>
  <c r="K116" i="8"/>
  <c r="L130" i="8"/>
  <c r="H130" i="8"/>
  <c r="J94" i="8"/>
  <c r="K92" i="8"/>
  <c r="N92" i="8"/>
  <c r="N95" i="8"/>
  <c r="M97" i="8"/>
  <c r="I102" i="8"/>
  <c r="J102" i="8"/>
  <c r="K102" i="8"/>
  <c r="M102" i="8"/>
  <c r="N102" i="8"/>
  <c r="H102" i="8"/>
  <c r="L102" i="8"/>
  <c r="G102" i="8"/>
  <c r="K117" i="8"/>
  <c r="J117" i="8"/>
  <c r="G117" i="8"/>
  <c r="M117" i="8"/>
  <c r="I117" i="8"/>
  <c r="H117" i="8"/>
  <c r="N117" i="8"/>
  <c r="L117" i="8"/>
  <c r="M129" i="8"/>
  <c r="I129" i="8"/>
  <c r="I94" i="8"/>
  <c r="J92" i="8"/>
  <c r="M93" i="8"/>
  <c r="G96" i="8"/>
  <c r="N97" i="8"/>
  <c r="G103" i="8"/>
  <c r="K103" i="8"/>
  <c r="H103" i="8"/>
  <c r="L103" i="8"/>
  <c r="H118" i="8"/>
  <c r="G118" i="8"/>
  <c r="N118" i="8"/>
  <c r="J118" i="8"/>
  <c r="M118" i="8"/>
  <c r="L118" i="8"/>
  <c r="K118" i="8"/>
  <c r="I118" i="8"/>
  <c r="H94" i="8"/>
  <c r="I92" i="8"/>
  <c r="N93" i="8"/>
  <c r="H96" i="8"/>
  <c r="I97" i="8"/>
  <c r="J80" i="8"/>
  <c r="G83" i="8"/>
  <c r="J85" i="8"/>
  <c r="I83" i="8"/>
  <c r="L85" i="8"/>
  <c r="H83" i="8"/>
  <c r="K85" i="8"/>
  <c r="K83" i="8"/>
  <c r="M85" i="8"/>
  <c r="L83" i="8"/>
  <c r="N85" i="8"/>
  <c r="N90" i="8"/>
  <c r="M90" i="8"/>
  <c r="N83" i="8"/>
  <c r="L90" i="8"/>
  <c r="M83" i="8"/>
  <c r="J81" i="8"/>
  <c r="J83" i="8"/>
  <c r="J82" i="8"/>
  <c r="J84" i="8"/>
  <c r="K90" i="8"/>
  <c r="J90" i="8"/>
  <c r="G85" i="8"/>
  <c r="H85" i="8"/>
  <c r="I90" i="8"/>
  <c r="I85" i="8"/>
  <c r="H90" i="8"/>
  <c r="M89" i="8"/>
  <c r="H89" i="8"/>
  <c r="G89" i="8"/>
  <c r="I89" i="8"/>
  <c r="L89" i="8"/>
  <c r="N89" i="8"/>
  <c r="J89" i="8"/>
  <c r="N84" i="8"/>
  <c r="G80" i="8"/>
  <c r="G81" i="8"/>
  <c r="G82" i="8"/>
  <c r="H81" i="8"/>
  <c r="I80" i="8"/>
  <c r="I81" i="8"/>
  <c r="K80" i="8"/>
  <c r="K81" i="8"/>
  <c r="K82" i="8"/>
  <c r="L80" i="8"/>
  <c r="L81" i="8"/>
  <c r="L82" i="8"/>
  <c r="H80" i="8"/>
  <c r="H82" i="8"/>
  <c r="I82" i="8"/>
  <c r="M80" i="8"/>
  <c r="M81" i="8"/>
  <c r="M82" i="8"/>
  <c r="G84" i="8"/>
  <c r="H84" i="8"/>
  <c r="I84" i="8"/>
  <c r="K84" i="8"/>
  <c r="L84" i="8"/>
  <c r="M84" i="8"/>
  <c r="D2" i="8"/>
  <c r="D3" i="8"/>
  <c r="D4" i="8"/>
  <c r="D5" i="8"/>
  <c r="D1" i="8"/>
  <c r="D11" i="8"/>
  <c r="N11" i="8" s="1"/>
  <c r="D12" i="8"/>
  <c r="D13" i="8"/>
  <c r="D14" i="8"/>
  <c r="H14" i="8" s="1"/>
  <c r="D15" i="8"/>
  <c r="D16" i="8"/>
  <c r="D17" i="8"/>
  <c r="D18" i="8"/>
  <c r="D19" i="8"/>
  <c r="D20" i="8"/>
  <c r="K20" i="8" s="1"/>
  <c r="D21" i="8"/>
  <c r="K18" i="8" l="1"/>
  <c r="J18" i="8"/>
  <c r="I18" i="8"/>
  <c r="H18" i="8"/>
  <c r="M18" i="8"/>
  <c r="G18" i="8"/>
  <c r="L18" i="8"/>
  <c r="N18" i="8"/>
  <c r="N16" i="8"/>
  <c r="K16" i="8"/>
  <c r="M16" i="8"/>
  <c r="L16" i="8"/>
  <c r="J16" i="8"/>
  <c r="I16" i="8"/>
  <c r="H16" i="8"/>
  <c r="G16" i="8"/>
  <c r="J17" i="8"/>
  <c r="I17" i="8"/>
  <c r="H17" i="8"/>
  <c r="G17" i="8"/>
  <c r="L17" i="8"/>
  <c r="N17" i="8"/>
  <c r="K17" i="8"/>
  <c r="M17" i="8"/>
  <c r="N12" i="8"/>
  <c r="M12" i="8"/>
  <c r="L12" i="8"/>
  <c r="J12" i="8"/>
  <c r="K12" i="8"/>
  <c r="I12" i="8"/>
  <c r="H12" i="8"/>
  <c r="G12" i="8"/>
  <c r="N21" i="8"/>
  <c r="M21" i="8"/>
  <c r="L21" i="8"/>
  <c r="J21" i="8"/>
  <c r="K21" i="8"/>
  <c r="I21" i="8"/>
  <c r="H21" i="8"/>
  <c r="G21" i="8"/>
  <c r="G11" i="8"/>
  <c r="M11" i="8"/>
  <c r="H11" i="8"/>
  <c r="L11" i="8"/>
  <c r="K11" i="8"/>
  <c r="J11" i="8"/>
  <c r="I11" i="8"/>
  <c r="G19" i="8"/>
  <c r="N19" i="8"/>
  <c r="M19" i="8"/>
  <c r="L19" i="8"/>
  <c r="K19" i="8"/>
  <c r="J19" i="8"/>
  <c r="H19" i="8"/>
  <c r="I19" i="8"/>
  <c r="J20" i="8"/>
  <c r="I20" i="8"/>
  <c r="H20" i="8"/>
  <c r="G20" i="8"/>
  <c r="N20" i="8"/>
  <c r="M20" i="8"/>
  <c r="L20" i="8"/>
  <c r="M13" i="8"/>
  <c r="I14" i="8"/>
  <c r="L13" i="8"/>
  <c r="N15" i="8"/>
  <c r="I15" i="8"/>
  <c r="L14" i="8"/>
  <c r="M15" i="8"/>
  <c r="K13" i="8"/>
  <c r="N14" i="8"/>
  <c r="G15" i="8"/>
  <c r="I13" i="8"/>
  <c r="L15" i="8"/>
  <c r="J13" i="8"/>
  <c r="J15" i="8"/>
  <c r="M14" i="8"/>
  <c r="J14" i="8"/>
  <c r="K14" i="8"/>
  <c r="N13" i="8"/>
  <c r="G14" i="8"/>
  <c r="K15" i="8"/>
  <c r="G13" i="8"/>
  <c r="H15" i="8"/>
  <c r="H13" i="8"/>
  <c r="K5" i="9" l="1"/>
  <c r="D5" i="9"/>
  <c r="D6" i="9"/>
  <c r="D7" i="9"/>
  <c r="D8" i="9"/>
  <c r="D9" i="9"/>
  <c r="D10" i="9"/>
  <c r="D11" i="9"/>
  <c r="D12" i="9"/>
  <c r="D13" i="9"/>
  <c r="D14" i="9"/>
  <c r="D15" i="9"/>
  <c r="D16" i="9"/>
  <c r="D17" i="9"/>
  <c r="D18" i="9"/>
  <c r="D19" i="9"/>
  <c r="D20" i="9"/>
  <c r="D21" i="9"/>
  <c r="D22" i="9"/>
  <c r="D23" i="9"/>
  <c r="D24" i="9"/>
  <c r="D25" i="9"/>
  <c r="D26" i="9"/>
  <c r="D27" i="9"/>
  <c r="D28" i="9"/>
  <c r="D76" i="8"/>
  <c r="D75" i="8"/>
  <c r="D74" i="8"/>
  <c r="D73" i="8"/>
  <c r="D72" i="8"/>
  <c r="D71" i="8"/>
  <c r="D70" i="8"/>
  <c r="D65" i="8"/>
  <c r="D64" i="8"/>
  <c r="D63" i="8"/>
  <c r="D62" i="8"/>
  <c r="D61" i="8"/>
  <c r="D60" i="8"/>
  <c r="D59" i="8"/>
  <c r="D55" i="8"/>
  <c r="D54" i="8"/>
  <c r="D53" i="8"/>
  <c r="D52" i="8"/>
  <c r="D51" i="8"/>
  <c r="D47" i="8"/>
  <c r="D46" i="8"/>
  <c r="D45" i="8"/>
  <c r="D44" i="8"/>
  <c r="D43" i="8"/>
  <c r="D42" i="8"/>
  <c r="D41" i="8"/>
  <c r="D40" i="8"/>
  <c r="D39" i="8"/>
  <c r="D35" i="8"/>
  <c r="D34" i="8"/>
  <c r="D33" i="8"/>
  <c r="D32" i="8"/>
  <c r="D31" i="8"/>
  <c r="D30" i="8"/>
  <c r="D29" i="8"/>
  <c r="M29" i="8" s="1"/>
  <c r="D28" i="8"/>
  <c r="D27" i="8"/>
  <c r="D26" i="8"/>
  <c r="D22" i="8"/>
  <c r="H22" i="8" s="1"/>
  <c r="D10" i="8"/>
  <c r="N26" i="8" l="1"/>
  <c r="K26" i="8"/>
  <c r="M26" i="8"/>
  <c r="N28" i="8"/>
  <c r="M28" i="8"/>
  <c r="N33" i="8"/>
  <c r="M33" i="8"/>
  <c r="N27" i="8"/>
  <c r="M27" i="8"/>
  <c r="N71" i="8"/>
  <c r="L71" i="8"/>
  <c r="J71" i="8"/>
  <c r="H71" i="8"/>
  <c r="N45" i="8"/>
  <c r="L45" i="8"/>
  <c r="M45" i="8"/>
  <c r="K45" i="8"/>
  <c r="J45" i="8"/>
  <c r="I45" i="8"/>
  <c r="H45" i="8"/>
  <c r="G45" i="8"/>
  <c r="K33" i="8"/>
  <c r="J33" i="8"/>
  <c r="I33" i="8"/>
  <c r="G33" i="8"/>
  <c r="N51" i="8"/>
  <c r="L51" i="8"/>
  <c r="M51" i="8"/>
  <c r="K51" i="8"/>
  <c r="J51" i="8"/>
  <c r="I51" i="8"/>
  <c r="H51" i="8"/>
  <c r="G51" i="8"/>
  <c r="K69" i="8"/>
  <c r="G69" i="8"/>
  <c r="M69" i="8"/>
  <c r="I69" i="8"/>
  <c r="I29" i="8"/>
  <c r="K29" i="8"/>
  <c r="G29" i="8"/>
  <c r="M65" i="8"/>
  <c r="K65" i="8"/>
  <c r="I65" i="8"/>
  <c r="G65" i="8"/>
  <c r="H52" i="8"/>
  <c r="G52" i="8"/>
  <c r="I52" i="8"/>
  <c r="N52" i="8"/>
  <c r="J52" i="8"/>
  <c r="M52" i="8"/>
  <c r="L52" i="8"/>
  <c r="K52" i="8"/>
  <c r="K70" i="8"/>
  <c r="M70" i="8"/>
  <c r="I70" i="8"/>
  <c r="G70" i="8"/>
  <c r="I30" i="8"/>
  <c r="K30" i="8"/>
  <c r="G30" i="8"/>
  <c r="M30" i="8"/>
  <c r="N35" i="8"/>
  <c r="I35" i="8"/>
  <c r="M35" i="8"/>
  <c r="K35" i="8"/>
  <c r="G35" i="8"/>
  <c r="G71" i="8"/>
  <c r="I71" i="8"/>
  <c r="K71" i="8"/>
  <c r="M71" i="8"/>
  <c r="L47" i="8"/>
  <c r="H47" i="8"/>
  <c r="K47" i="8"/>
  <c r="J47" i="8"/>
  <c r="I47" i="8"/>
  <c r="G47" i="8"/>
  <c r="N47" i="8"/>
  <c r="M47" i="8"/>
  <c r="H39" i="8"/>
  <c r="G39" i="8"/>
  <c r="N39" i="8"/>
  <c r="M39" i="8"/>
  <c r="I39" i="8"/>
  <c r="L39" i="8"/>
  <c r="J39" i="8"/>
  <c r="K39" i="8"/>
  <c r="H54" i="8"/>
  <c r="G54" i="8"/>
  <c r="J54" i="8"/>
  <c r="N54" i="8"/>
  <c r="M54" i="8"/>
  <c r="L54" i="8"/>
  <c r="K54" i="8"/>
  <c r="I54" i="8"/>
  <c r="M72" i="8"/>
  <c r="K72" i="8"/>
  <c r="I72" i="8"/>
  <c r="G72" i="8"/>
  <c r="N10" i="8"/>
  <c r="M10" i="8"/>
  <c r="N22" i="8"/>
  <c r="M22" i="8"/>
  <c r="L22" i="8"/>
  <c r="K22" i="8"/>
  <c r="J22" i="8"/>
  <c r="I22" i="8"/>
  <c r="G22" i="8"/>
  <c r="L40" i="8"/>
  <c r="K40" i="8"/>
  <c r="J40" i="8"/>
  <c r="I40" i="8"/>
  <c r="H40" i="8"/>
  <c r="G40" i="8"/>
  <c r="N40" i="8"/>
  <c r="M40" i="8"/>
  <c r="L55" i="8"/>
  <c r="K55" i="8"/>
  <c r="H55" i="8"/>
  <c r="J55" i="8"/>
  <c r="I55" i="8"/>
  <c r="M55" i="8"/>
  <c r="G55" i="8"/>
  <c r="N55" i="8"/>
  <c r="G73" i="8"/>
  <c r="M73" i="8"/>
  <c r="I73" i="8"/>
  <c r="K73" i="8"/>
  <c r="I59" i="8"/>
  <c r="G59" i="8"/>
  <c r="M59" i="8"/>
  <c r="K59" i="8"/>
  <c r="G74" i="8"/>
  <c r="I74" i="8"/>
  <c r="M74" i="8"/>
  <c r="K74" i="8"/>
  <c r="G26" i="8"/>
  <c r="I26" i="8"/>
  <c r="I27" i="8"/>
  <c r="G27" i="8"/>
  <c r="K27" i="8"/>
  <c r="I60" i="8"/>
  <c r="G60" i="8"/>
  <c r="M60" i="8"/>
  <c r="K60" i="8"/>
  <c r="M75" i="8"/>
  <c r="G75" i="8"/>
  <c r="I75" i="8"/>
  <c r="K75" i="8"/>
  <c r="I28" i="8"/>
  <c r="G28" i="8"/>
  <c r="K28" i="8"/>
  <c r="G61" i="8"/>
  <c r="M61" i="8"/>
  <c r="I61" i="8"/>
  <c r="K61" i="8"/>
  <c r="M76" i="8"/>
  <c r="I76" i="8"/>
  <c r="G76" i="8"/>
  <c r="K76" i="8"/>
  <c r="J35" i="8"/>
  <c r="L35" i="8"/>
  <c r="H35" i="8"/>
  <c r="G53" i="8"/>
  <c r="I53" i="8"/>
  <c r="M53" i="8"/>
  <c r="K53" i="8"/>
  <c r="N53" i="8"/>
  <c r="H53" i="8"/>
  <c r="J53" i="8"/>
  <c r="L53" i="8"/>
  <c r="L70" i="8"/>
  <c r="N70" i="8"/>
  <c r="J70" i="8"/>
  <c r="H70" i="8"/>
  <c r="H72" i="8"/>
  <c r="N72" i="8"/>
  <c r="J72" i="8"/>
  <c r="L72" i="8"/>
  <c r="L73" i="8"/>
  <c r="N73" i="8"/>
  <c r="H73" i="8"/>
  <c r="J73" i="8"/>
  <c r="H41" i="8"/>
  <c r="J41" i="8"/>
  <c r="G41" i="8"/>
  <c r="M41" i="8"/>
  <c r="L41" i="8"/>
  <c r="N41" i="8"/>
  <c r="K41" i="8"/>
  <c r="I41" i="8"/>
  <c r="N59" i="8"/>
  <c r="J59" i="8"/>
  <c r="H59" i="8"/>
  <c r="L59" i="8"/>
  <c r="H74" i="8"/>
  <c r="J74" i="8"/>
  <c r="L74" i="8"/>
  <c r="N74" i="8"/>
  <c r="L27" i="8"/>
  <c r="J27" i="8"/>
  <c r="H27" i="8"/>
  <c r="M42" i="8"/>
  <c r="L42" i="8"/>
  <c r="K42" i="8"/>
  <c r="J42" i="8"/>
  <c r="I42" i="8"/>
  <c r="H42" i="8"/>
  <c r="G42" i="8"/>
  <c r="N42" i="8"/>
  <c r="J60" i="8"/>
  <c r="N60" i="8"/>
  <c r="L60" i="8"/>
  <c r="H60" i="8"/>
  <c r="L75" i="8"/>
  <c r="H75" i="8"/>
  <c r="J75" i="8"/>
  <c r="N75" i="8"/>
  <c r="H26" i="8"/>
  <c r="L26" i="8"/>
  <c r="J26" i="8"/>
  <c r="N61" i="8"/>
  <c r="H61" i="8"/>
  <c r="L61" i="8"/>
  <c r="J61" i="8"/>
  <c r="H76" i="8"/>
  <c r="J76" i="8"/>
  <c r="N76" i="8"/>
  <c r="L76" i="8"/>
  <c r="I44" i="8"/>
  <c r="G44" i="8"/>
  <c r="N44" i="8"/>
  <c r="L44" i="8"/>
  <c r="K44" i="8"/>
  <c r="H44" i="8"/>
  <c r="M44" i="8"/>
  <c r="J44" i="8"/>
  <c r="J62" i="8"/>
  <c r="I62" i="8"/>
  <c r="H62" i="8"/>
  <c r="G62" i="8"/>
  <c r="M62" i="8"/>
  <c r="N62" i="8"/>
  <c r="L62" i="8"/>
  <c r="K62" i="8"/>
  <c r="L29" i="8"/>
  <c r="J29" i="8"/>
  <c r="H29" i="8"/>
  <c r="N29" i="8"/>
  <c r="N63" i="8"/>
  <c r="J63" i="8"/>
  <c r="I63" i="8"/>
  <c r="L63" i="8"/>
  <c r="G63" i="8"/>
  <c r="M63" i="8"/>
  <c r="K63" i="8"/>
  <c r="H63" i="8"/>
  <c r="N43" i="8"/>
  <c r="K43" i="8"/>
  <c r="J43" i="8"/>
  <c r="I43" i="8"/>
  <c r="M43" i="8"/>
  <c r="L43" i="8"/>
  <c r="H43" i="8"/>
  <c r="G43" i="8"/>
  <c r="N30" i="8"/>
  <c r="J30" i="8"/>
  <c r="H30" i="8"/>
  <c r="L30" i="8"/>
  <c r="M31" i="8"/>
  <c r="K31" i="8"/>
  <c r="I31" i="8"/>
  <c r="N31" i="8"/>
  <c r="H31" i="8"/>
  <c r="G31" i="8"/>
  <c r="L31" i="8"/>
  <c r="J31" i="8"/>
  <c r="M46" i="8"/>
  <c r="L46" i="8"/>
  <c r="K46" i="8"/>
  <c r="I46" i="8"/>
  <c r="H46" i="8"/>
  <c r="N46" i="8"/>
  <c r="J46" i="8"/>
  <c r="G46" i="8"/>
  <c r="K64" i="8"/>
  <c r="L64" i="8"/>
  <c r="N64" i="8"/>
  <c r="M64" i="8"/>
  <c r="I64" i="8"/>
  <c r="H64" i="8"/>
  <c r="J64" i="8"/>
  <c r="G64" i="8"/>
  <c r="H34" i="8"/>
  <c r="G34" i="8"/>
  <c r="N34" i="8"/>
  <c r="L34" i="8"/>
  <c r="K34" i="8"/>
  <c r="J34" i="8"/>
  <c r="I34" i="8"/>
  <c r="M34" i="8"/>
  <c r="J65" i="8"/>
  <c r="L65" i="8"/>
  <c r="N65" i="8"/>
  <c r="H65" i="8"/>
  <c r="H28" i="8"/>
  <c r="L28" i="8"/>
  <c r="J28" i="8"/>
  <c r="J32" i="8"/>
  <c r="L32" i="8"/>
  <c r="N32" i="8"/>
  <c r="I32" i="8"/>
  <c r="M32" i="8"/>
  <c r="H32" i="8"/>
  <c r="K32" i="8"/>
  <c r="G32" i="8"/>
  <c r="H33" i="8"/>
  <c r="L33" i="8"/>
  <c r="J69" i="8"/>
  <c r="H69" i="8"/>
  <c r="L69" i="8"/>
  <c r="N69" i="8"/>
  <c r="G10" i="8"/>
  <c r="I10" i="8"/>
  <c r="K10" i="8"/>
  <c r="H10" i="8"/>
  <c r="J10" i="8"/>
  <c r="L10" i="8"/>
  <c r="E3" i="8"/>
  <c r="A75" i="8"/>
  <c r="A70" i="8"/>
  <c r="A71" i="8"/>
  <c r="A39" i="8"/>
  <c r="A40" i="8"/>
  <c r="A55" i="8"/>
  <c r="A73" i="8"/>
  <c r="A53" i="8"/>
  <c r="A54" i="8"/>
  <c r="A41" i="8"/>
  <c r="A59" i="8"/>
  <c r="A74" i="8"/>
  <c r="A43" i="8"/>
  <c r="A61" i="8"/>
  <c r="A76" i="8"/>
  <c r="A44" i="8"/>
  <c r="A62" i="8"/>
  <c r="A45" i="8"/>
  <c r="A63" i="8"/>
  <c r="A46" i="8"/>
  <c r="A64" i="8"/>
  <c r="A47" i="8"/>
  <c r="A65" i="8"/>
  <c r="A51" i="8"/>
  <c r="A69" i="8"/>
  <c r="A52" i="8"/>
  <c r="A72" i="8"/>
  <c r="A42" i="8"/>
  <c r="A60" i="8"/>
  <c r="E26" i="8" l="1"/>
  <c r="F26" i="8" s="1"/>
  <c r="A21" i="8"/>
  <c r="A22" i="8"/>
  <c r="A11" i="8"/>
  <c r="A26" i="8"/>
  <c r="A20" i="8"/>
  <c r="A10" i="8"/>
  <c r="K35" i="9"/>
  <c r="K71" i="9"/>
  <c r="K70" i="9"/>
  <c r="K67" i="9"/>
  <c r="K69" i="9"/>
  <c r="K68" i="9"/>
  <c r="K66" i="9"/>
  <c r="K39" i="9"/>
  <c r="K38" i="9"/>
  <c r="K37" i="9"/>
  <c r="K36" i="9"/>
  <c r="A12" i="8"/>
  <c r="A27" i="8"/>
  <c r="A19" i="8"/>
  <c r="A13" i="8"/>
  <c r="A28" i="8"/>
  <c r="A35" i="8"/>
  <c r="A14" i="8"/>
  <c r="A30" i="8"/>
  <c r="A31" i="8"/>
  <c r="A29" i="8"/>
  <c r="A15" i="8"/>
  <c r="A16" i="8"/>
  <c r="A17" i="8"/>
  <c r="A32" i="8"/>
  <c r="A18" i="8"/>
  <c r="A33" i="8"/>
  <c r="A34" i="8"/>
  <c r="E191" i="8"/>
  <c r="E170" i="8"/>
  <c r="E142" i="8"/>
  <c r="F142" i="8" s="1"/>
  <c r="E178" i="8"/>
  <c r="F178" i="8" s="1"/>
  <c r="E137" i="8"/>
  <c r="F137" i="8" s="1"/>
  <c r="E187" i="8"/>
  <c r="E163" i="8"/>
  <c r="F163" i="8" s="1"/>
  <c r="E183" i="8"/>
  <c r="F183" i="8" s="1"/>
  <c r="E138" i="8"/>
  <c r="F138" i="8" s="1"/>
  <c r="E171" i="8"/>
  <c r="F171" i="8" s="1"/>
  <c r="E195" i="8"/>
  <c r="F195" i="8" s="1"/>
  <c r="E161" i="8"/>
  <c r="E184" i="8"/>
  <c r="F184" i="8" s="1"/>
  <c r="E168" i="8"/>
  <c r="F168" i="8" s="1"/>
  <c r="E154" i="8"/>
  <c r="F154" i="8" s="1"/>
  <c r="E186" i="8"/>
  <c r="F186" i="8" s="1"/>
  <c r="E152" i="8"/>
  <c r="E182" i="8"/>
  <c r="F182" i="8" s="1"/>
  <c r="E180" i="8"/>
  <c r="E169" i="8"/>
  <c r="F169" i="8" s="1"/>
  <c r="E141" i="8"/>
  <c r="F141" i="8" s="1"/>
  <c r="E145" i="8"/>
  <c r="F145" i="8" s="1"/>
  <c r="E179" i="8"/>
  <c r="F179" i="8" s="1"/>
  <c r="E143" i="8"/>
  <c r="F143" i="8" s="1"/>
  <c r="E185" i="8"/>
  <c r="F185" i="8" s="1"/>
  <c r="E164" i="8"/>
  <c r="E156" i="8"/>
  <c r="E197" i="8"/>
  <c r="E160" i="8"/>
  <c r="E193" i="8"/>
  <c r="F193" i="8" s="1"/>
  <c r="E192" i="8"/>
  <c r="E144" i="8"/>
  <c r="F144" i="8" s="1"/>
  <c r="E196" i="8"/>
  <c r="F196" i="8" s="1"/>
  <c r="E174" i="8"/>
  <c r="E153" i="8"/>
  <c r="E172" i="8"/>
  <c r="F172" i="8" s="1"/>
  <c r="E155" i="8"/>
  <c r="F155" i="8" s="1"/>
  <c r="E173" i="8"/>
  <c r="F173" i="8" s="1"/>
  <c r="E148" i="8"/>
  <c r="F148" i="8" s="1"/>
  <c r="E136" i="8"/>
  <c r="F136" i="8" s="1"/>
  <c r="E194" i="8"/>
  <c r="F194" i="8" s="1"/>
  <c r="E147" i="8"/>
  <c r="F147" i="8" s="1"/>
  <c r="E162" i="8"/>
  <c r="F162" i="8" s="1"/>
  <c r="E139" i="8"/>
  <c r="F139" i="8" s="1"/>
  <c r="E181" i="8"/>
  <c r="F181" i="8" s="1"/>
  <c r="E146" i="8"/>
  <c r="F146" i="8" s="1"/>
  <c r="E140" i="8"/>
  <c r="F140" i="8" s="1"/>
  <c r="E121" i="8"/>
  <c r="F121" i="8" s="1"/>
  <c r="E115" i="8"/>
  <c r="F115" i="8" s="1"/>
  <c r="E131" i="8"/>
  <c r="F131" i="8" s="1"/>
  <c r="E106" i="8"/>
  <c r="F106" i="8" s="1"/>
  <c r="E120" i="8"/>
  <c r="F120" i="8" s="1"/>
  <c r="E114" i="8"/>
  <c r="F114" i="8" s="1"/>
  <c r="E95" i="8"/>
  <c r="F95" i="8" s="1"/>
  <c r="E132" i="8"/>
  <c r="E105" i="8"/>
  <c r="F105" i="8" s="1"/>
  <c r="E90" i="8"/>
  <c r="E128" i="8"/>
  <c r="E119" i="8"/>
  <c r="F119" i="8" s="1"/>
  <c r="E113" i="8"/>
  <c r="F113" i="8" s="1"/>
  <c r="E96" i="8"/>
  <c r="F96" i="8" s="1"/>
  <c r="E104" i="8"/>
  <c r="F104" i="8" s="1"/>
  <c r="E91" i="8"/>
  <c r="F91" i="8" s="1"/>
  <c r="E97" i="8"/>
  <c r="E124" i="8"/>
  <c r="F124" i="8" s="1"/>
  <c r="E118" i="8"/>
  <c r="F118" i="8" s="1"/>
  <c r="E112" i="8"/>
  <c r="F112" i="8" s="1"/>
  <c r="E103" i="8"/>
  <c r="F103" i="8" s="1"/>
  <c r="E92" i="8"/>
  <c r="F92" i="8" s="1"/>
  <c r="E123" i="8"/>
  <c r="F123" i="8" s="1"/>
  <c r="E117" i="8"/>
  <c r="F117" i="8" s="1"/>
  <c r="E108" i="8"/>
  <c r="E101" i="8"/>
  <c r="E129" i="8"/>
  <c r="E102" i="8"/>
  <c r="E122" i="8"/>
  <c r="F122" i="8" s="1"/>
  <c r="E116" i="8"/>
  <c r="F116" i="8" s="1"/>
  <c r="E107" i="8"/>
  <c r="F107" i="8" s="1"/>
  <c r="E93" i="8"/>
  <c r="F93" i="8" s="1"/>
  <c r="E130" i="8"/>
  <c r="F130" i="8" s="1"/>
  <c r="E94" i="8"/>
  <c r="F94" i="8" s="1"/>
  <c r="E80" i="8"/>
  <c r="F80" i="8" s="1"/>
  <c r="E83" i="8"/>
  <c r="E85" i="8"/>
  <c r="E81" i="8"/>
  <c r="F81" i="8" s="1"/>
  <c r="E89" i="8"/>
  <c r="E82" i="8"/>
  <c r="F82" i="8" s="1"/>
  <c r="E84" i="8"/>
  <c r="E12" i="8"/>
  <c r="E65" i="8"/>
  <c r="F65" i="8" s="1"/>
  <c r="E40" i="8"/>
  <c r="E30" i="8"/>
  <c r="F30" i="8" s="1"/>
  <c r="E19" i="8"/>
  <c r="F19" i="8" s="1"/>
  <c r="E61" i="8"/>
  <c r="E35" i="8"/>
  <c r="F35" i="8" s="1"/>
  <c r="E46" i="8"/>
  <c r="F46" i="8" s="1"/>
  <c r="E39" i="8"/>
  <c r="E70" i="8"/>
  <c r="E10" i="8"/>
  <c r="F10" i="8" s="1"/>
  <c r="E64" i="8"/>
  <c r="F64" i="8" s="1"/>
  <c r="E41" i="8"/>
  <c r="F41" i="8" s="1"/>
  <c r="E31" i="8"/>
  <c r="F31" i="8" s="1"/>
  <c r="E20" i="8"/>
  <c r="F20" i="8" s="1"/>
  <c r="E45" i="8"/>
  <c r="F45" i="8" s="1"/>
  <c r="E55" i="8"/>
  <c r="E52" i="8"/>
  <c r="E11" i="8"/>
  <c r="F11" i="8" s="1"/>
  <c r="E63" i="8"/>
  <c r="F63" i="8" s="1"/>
  <c r="E42" i="8"/>
  <c r="F42" i="8" s="1"/>
  <c r="E32" i="8"/>
  <c r="F32" i="8" s="1"/>
  <c r="E21" i="8"/>
  <c r="F21" i="8" s="1"/>
  <c r="E34" i="8"/>
  <c r="F34" i="8" s="1"/>
  <c r="E59" i="8"/>
  <c r="F59" i="8" s="1"/>
  <c r="E14" i="8"/>
  <c r="F14" i="8" s="1"/>
  <c r="E53" i="8"/>
  <c r="F53" i="8" s="1"/>
  <c r="E51" i="8"/>
  <c r="E13" i="8"/>
  <c r="F13" i="8" s="1"/>
  <c r="E62" i="8"/>
  <c r="F62" i="8" s="1"/>
  <c r="E43" i="8"/>
  <c r="F43" i="8" s="1"/>
  <c r="E33" i="8"/>
  <c r="F33" i="8" s="1"/>
  <c r="E22" i="8"/>
  <c r="F22" i="8" s="1"/>
  <c r="E60" i="8"/>
  <c r="F60" i="8" s="1"/>
  <c r="E47" i="8"/>
  <c r="F47" i="8" s="1"/>
  <c r="E54" i="8"/>
  <c r="F54" i="8" s="1"/>
  <c r="E16" i="8"/>
  <c r="F16" i="8" s="1"/>
  <c r="E76" i="8"/>
  <c r="F76" i="8" s="1"/>
  <c r="E44" i="8"/>
  <c r="F44" i="8" s="1"/>
  <c r="E15" i="8"/>
  <c r="F15" i="8" s="1"/>
  <c r="E28" i="8"/>
  <c r="E18" i="8"/>
  <c r="F18" i="8" s="1"/>
  <c r="E75" i="8"/>
  <c r="F75" i="8" s="1"/>
  <c r="E27" i="8"/>
  <c r="F27" i="8" s="1"/>
  <c r="E29" i="8"/>
  <c r="F29" i="8" s="1"/>
  <c r="E74" i="8"/>
  <c r="F74" i="8" s="1"/>
  <c r="E17" i="8"/>
  <c r="F17" i="8" s="1"/>
  <c r="E73" i="8"/>
  <c r="F73" i="8" s="1"/>
  <c r="E72" i="8"/>
  <c r="F72" i="8" s="1"/>
  <c r="E71" i="8"/>
  <c r="F71" i="8" s="1"/>
  <c r="E69" i="8"/>
  <c r="K7" i="9"/>
  <c r="K8" i="9"/>
  <c r="K6" i="9"/>
  <c r="K9" i="9"/>
  <c r="K10" i="9"/>
  <c r="F191" i="8" l="1"/>
  <c r="E86" i="9" s="1"/>
  <c r="G86" i="9" s="1"/>
  <c r="L71" i="9" s="1"/>
  <c r="F61" i="8"/>
  <c r="E22" i="9" s="1"/>
  <c r="F160" i="8"/>
  <c r="E74" i="9" s="1"/>
  <c r="G74" i="9" s="1"/>
  <c r="F156" i="8"/>
  <c r="E73" i="9" s="1"/>
  <c r="O70" i="9" s="1"/>
  <c r="F90" i="8"/>
  <c r="E40" i="9" s="1"/>
  <c r="F187" i="8"/>
  <c r="E85" i="9" s="1"/>
  <c r="G85" i="9" s="1"/>
  <c r="F161" i="8"/>
  <c r="E75" i="9" s="1"/>
  <c r="G75" i="9" s="1"/>
  <c r="F40" i="8"/>
  <c r="E14" i="9" s="1"/>
  <c r="F164" i="8"/>
  <c r="E77" i="9" s="1"/>
  <c r="G77" i="9" s="1"/>
  <c r="F101" i="8"/>
  <c r="E43" i="9" s="1"/>
  <c r="G43" i="9" s="1"/>
  <c r="F132" i="8"/>
  <c r="E54" i="9" s="1"/>
  <c r="G54" i="9" s="1"/>
  <c r="F85" i="8"/>
  <c r="E38" i="9" s="1"/>
  <c r="F129" i="8"/>
  <c r="E52" i="9" s="1"/>
  <c r="G52" i="9" s="1"/>
  <c r="F108" i="8"/>
  <c r="E46" i="9" s="1"/>
  <c r="G46" i="9" s="1"/>
  <c r="F83" i="8"/>
  <c r="E36" i="9" s="1"/>
  <c r="F153" i="8"/>
  <c r="E71" i="9" s="1"/>
  <c r="O68" i="9" s="1"/>
  <c r="F180" i="8"/>
  <c r="E83" i="9" s="1"/>
  <c r="G83" i="9" s="1"/>
  <c r="F69" i="8"/>
  <c r="E25" i="9" s="1"/>
  <c r="L10" i="9" s="1"/>
  <c r="F128" i="8"/>
  <c r="E51" i="9" s="1"/>
  <c r="G51" i="9" s="1"/>
  <c r="F55" i="8"/>
  <c r="E20" i="9" s="1"/>
  <c r="G20" i="9" s="1"/>
  <c r="F89" i="8"/>
  <c r="E39" i="9" s="1"/>
  <c r="F51" i="8"/>
  <c r="E17" i="9" s="1"/>
  <c r="F70" i="8"/>
  <c r="E26" i="9" s="1"/>
  <c r="F174" i="8"/>
  <c r="E81" i="9" s="1"/>
  <c r="G81" i="9" s="1"/>
  <c r="F170" i="8"/>
  <c r="E79" i="9" s="1"/>
  <c r="G79" i="9" s="1"/>
  <c r="F52" i="8"/>
  <c r="E18" i="9" s="1"/>
  <c r="G18" i="9" s="1"/>
  <c r="F197" i="8"/>
  <c r="E89" i="9" s="1"/>
  <c r="G89" i="9" s="1"/>
  <c r="O71" i="9" s="1"/>
  <c r="F102" i="8"/>
  <c r="E44" i="9" s="1"/>
  <c r="G44" i="9" s="1"/>
  <c r="F12" i="8"/>
  <c r="E6" i="9" s="1"/>
  <c r="F28" i="8"/>
  <c r="E10" i="9" s="1"/>
  <c r="F152" i="8"/>
  <c r="E70" i="9" s="1"/>
  <c r="L70" i="9" s="1"/>
  <c r="F97" i="8"/>
  <c r="E42" i="9" s="1"/>
  <c r="G42" i="9" s="1"/>
  <c r="F84" i="8"/>
  <c r="E37" i="9" s="1"/>
  <c r="L37" i="9" s="1"/>
  <c r="F39" i="8"/>
  <c r="E13" i="9" s="1"/>
  <c r="F192" i="8"/>
  <c r="E87" i="9" s="1"/>
  <c r="G87" i="9" s="1"/>
  <c r="M71" i="9" s="1"/>
  <c r="E78" i="9"/>
  <c r="G78" i="9" s="1"/>
  <c r="E76" i="9"/>
  <c r="G76" i="9" s="1"/>
  <c r="E67" i="9"/>
  <c r="E72" i="9"/>
  <c r="N70" i="9" s="1"/>
  <c r="E68" i="9"/>
  <c r="M67" i="9" s="1"/>
  <c r="E82" i="9"/>
  <c r="G82" i="9" s="1"/>
  <c r="E69" i="9"/>
  <c r="E80" i="9"/>
  <c r="G80" i="9" s="1"/>
  <c r="E84" i="9"/>
  <c r="G84" i="9" s="1"/>
  <c r="E66" i="9"/>
  <c r="E88" i="9"/>
  <c r="G88" i="9" s="1"/>
  <c r="N71" i="9" s="1"/>
  <c r="E47" i="9"/>
  <c r="G47" i="9" s="1"/>
  <c r="E50" i="9"/>
  <c r="G50" i="9" s="1"/>
  <c r="E53" i="9"/>
  <c r="G53" i="9" s="1"/>
  <c r="E48" i="9"/>
  <c r="G48" i="9" s="1"/>
  <c r="E45" i="9"/>
  <c r="G45" i="9" s="1"/>
  <c r="E35" i="9"/>
  <c r="L35" i="9" s="1"/>
  <c r="E49" i="9"/>
  <c r="G49" i="9" s="1"/>
  <c r="E41" i="9"/>
  <c r="E23" i="9"/>
  <c r="E9" i="9"/>
  <c r="E24" i="9"/>
  <c r="E16" i="9"/>
  <c r="E5" i="9"/>
  <c r="E11" i="9"/>
  <c r="G11" i="9" s="1"/>
  <c r="E8" i="9"/>
  <c r="E27" i="9"/>
  <c r="E21" i="9"/>
  <c r="E19" i="9"/>
  <c r="E28" i="9"/>
  <c r="E12" i="9"/>
  <c r="E15" i="9"/>
  <c r="E7" i="9"/>
  <c r="N5" i="9" s="1"/>
  <c r="N69" i="9" l="1"/>
  <c r="G73" i="9"/>
  <c r="G22" i="9"/>
  <c r="M9" i="9"/>
  <c r="M8" i="9"/>
  <c r="G13" i="9"/>
  <c r="L7" i="9"/>
  <c r="L38" i="9"/>
  <c r="M37" i="9"/>
  <c r="N36" i="9"/>
  <c r="O35" i="9"/>
  <c r="G38" i="9"/>
  <c r="O8" i="9"/>
  <c r="G25" i="9"/>
  <c r="M5" i="9"/>
  <c r="G6" i="9"/>
  <c r="M11" i="9"/>
  <c r="N38" i="9"/>
  <c r="M39" i="9"/>
  <c r="G40" i="9"/>
  <c r="O37" i="9"/>
  <c r="G36" i="9"/>
  <c r="M35" i="9"/>
  <c r="L36" i="9"/>
  <c r="G10" i="9"/>
  <c r="N6" i="9"/>
  <c r="M6" i="9"/>
  <c r="G26" i="9"/>
  <c r="M10" i="9"/>
  <c r="G17" i="9"/>
  <c r="L8" i="9"/>
  <c r="M7" i="9"/>
  <c r="G14" i="9"/>
  <c r="O36" i="9"/>
  <c r="G39" i="9"/>
  <c r="M38" i="9"/>
  <c r="N37" i="9"/>
  <c r="L39" i="9"/>
  <c r="G70" i="9"/>
  <c r="M72" i="9"/>
  <c r="G71" i="9"/>
  <c r="G37" i="9"/>
  <c r="O67" i="9"/>
  <c r="O39" i="9"/>
  <c r="H74" i="9"/>
  <c r="P68" i="9" s="1"/>
  <c r="R68" i="9" s="1"/>
  <c r="N35" i="9"/>
  <c r="N68" i="9"/>
  <c r="M36" i="9"/>
  <c r="M70" i="9"/>
  <c r="M69" i="9"/>
  <c r="H78" i="9"/>
  <c r="P69" i="9" s="1"/>
  <c r="R69" i="9" s="1"/>
  <c r="L67" i="9"/>
  <c r="M66" i="9"/>
  <c r="G67" i="9"/>
  <c r="O69" i="9"/>
  <c r="G72" i="9"/>
  <c r="H82" i="9"/>
  <c r="P70" i="9" s="1"/>
  <c r="R70" i="9" s="1"/>
  <c r="L68" i="9"/>
  <c r="G68" i="9"/>
  <c r="N66" i="9"/>
  <c r="G66" i="9"/>
  <c r="L66" i="9"/>
  <c r="L72" i="9"/>
  <c r="N72" i="9"/>
  <c r="L69" i="9"/>
  <c r="M68" i="9"/>
  <c r="N67" i="9"/>
  <c r="O66" i="9"/>
  <c r="G69" i="9"/>
  <c r="O72" i="9"/>
  <c r="H86" i="9"/>
  <c r="P71" i="9" s="1"/>
  <c r="R71" i="9" s="1"/>
  <c r="G9" i="9"/>
  <c r="L6" i="9"/>
  <c r="G12" i="9"/>
  <c r="O6" i="9"/>
  <c r="G28" i="9"/>
  <c r="O10" i="9"/>
  <c r="G41" i="9"/>
  <c r="N39" i="9"/>
  <c r="O38" i="9"/>
  <c r="G19" i="9"/>
  <c r="N8" i="9"/>
  <c r="G23" i="9"/>
  <c r="N9" i="9"/>
  <c r="G5" i="9"/>
  <c r="L11" i="9"/>
  <c r="L5" i="9"/>
  <c r="G21" i="9"/>
  <c r="L9" i="9"/>
  <c r="G27" i="9"/>
  <c r="N10" i="9"/>
  <c r="G8" i="9"/>
  <c r="O5" i="9"/>
  <c r="G24" i="9"/>
  <c r="O9" i="9"/>
  <c r="G16" i="9"/>
  <c r="O7" i="9"/>
  <c r="G15" i="9"/>
  <c r="N7" i="9"/>
  <c r="O40" i="9"/>
  <c r="H51" i="9"/>
  <c r="P39" i="9" s="1"/>
  <c r="R39" i="9" s="1"/>
  <c r="M40" i="9"/>
  <c r="H43" i="9"/>
  <c r="P37" i="9" s="1"/>
  <c r="R37" i="9" s="1"/>
  <c r="N40" i="9"/>
  <c r="H47" i="9"/>
  <c r="P38" i="9" s="1"/>
  <c r="R38" i="9" s="1"/>
  <c r="G35" i="9"/>
  <c r="L40" i="9"/>
  <c r="N11" i="9"/>
  <c r="O11" i="9"/>
  <c r="G7" i="9"/>
  <c r="H70" i="9" l="1"/>
  <c r="P67" i="9" s="1"/>
  <c r="R67" i="9" s="1"/>
  <c r="H39" i="9"/>
  <c r="P36" i="9" s="1"/>
  <c r="R36" i="9" s="1"/>
  <c r="H17" i="9"/>
  <c r="P8" i="9" s="1"/>
  <c r="R8" i="9" s="1"/>
  <c r="H25" i="9"/>
  <c r="P10" i="9" s="1"/>
  <c r="R10" i="9" s="1"/>
  <c r="H66" i="9"/>
  <c r="P66" i="9" s="1"/>
  <c r="R66" i="9" s="1"/>
  <c r="H13" i="9"/>
  <c r="P7" i="9" s="1"/>
  <c r="R7" i="9" s="1"/>
  <c r="H21" i="9"/>
  <c r="P9" i="9" s="1"/>
  <c r="R9" i="9" s="1"/>
  <c r="H9" i="9"/>
  <c r="P6" i="9" s="1"/>
  <c r="R6" i="9" s="1"/>
  <c r="H35" i="9"/>
  <c r="P35" i="9" s="1"/>
  <c r="R35" i="9" s="1"/>
  <c r="H5" i="9"/>
  <c r="P5" i="9" s="1"/>
  <c r="S66" i="9" l="1"/>
  <c r="S35" i="9"/>
  <c r="R5" i="9"/>
  <c r="S5" i="9" s="1"/>
  <c r="D96" i="9" l="1"/>
</calcChain>
</file>

<file path=xl/sharedStrings.xml><?xml version="1.0" encoding="utf-8"?>
<sst xmlns="http://schemas.openxmlformats.org/spreadsheetml/2006/main" count="1356" uniqueCount="498">
  <si>
    <t xml:space="preserve">Questions </t>
  </si>
  <si>
    <t>Nom de votre organisation</t>
  </si>
  <si>
    <t>Filiale d'un groupe</t>
  </si>
  <si>
    <t xml:space="preserve">Indépendant </t>
  </si>
  <si>
    <t xml:space="preserve">Activité </t>
  </si>
  <si>
    <t xml:space="preserve">Fabricant </t>
  </si>
  <si>
    <t xml:space="preserve">Services </t>
  </si>
  <si>
    <t>Distributeur</t>
  </si>
  <si>
    <t xml:space="preserve">Enjeux sociaux </t>
  </si>
  <si>
    <t xml:space="preserve">Attractivité des talents et engagement des salariés </t>
  </si>
  <si>
    <t xml:space="preserve">Développement des compétences </t>
  </si>
  <si>
    <t xml:space="preserve">Santé et sécurité </t>
  </si>
  <si>
    <t>x</t>
  </si>
  <si>
    <t>Diversité (mettre une conditionnante ETP sur egapro et RQTH)</t>
  </si>
  <si>
    <t>risques routiers (commerciaux itinérants)</t>
  </si>
  <si>
    <t xml:space="preserve">RPS </t>
  </si>
  <si>
    <t>TMS</t>
  </si>
  <si>
    <t>Risques chimiques</t>
  </si>
  <si>
    <t>Risques routiers</t>
  </si>
  <si>
    <t>RPS</t>
  </si>
  <si>
    <t xml:space="preserve">Thématiques </t>
  </si>
  <si>
    <t>Attractivité : marque employeur / Partenariats avec des écoles / apprentissage (tx de transformation)</t>
  </si>
  <si>
    <t xml:space="preserve"> ryhtmes de travail, télétravail, 
diversité des tâches
à creuser</t>
  </si>
  <si>
    <t xml:space="preserve">Conditions de travail </t>
  </si>
  <si>
    <t xml:space="preserve">plan de formation? Mettre le budget obligatoire </t>
  </si>
  <si>
    <t xml:space="preserve">à voir? </t>
  </si>
  <si>
    <t xml:space="preserve">Nbre de femmes au comex, managers 
egapro
RQTH
Participation à des évenments (duodays, association ESAT,…)
Formation sur la diversité / lutte contre les discriminations </t>
  </si>
  <si>
    <t>DUERP intégrant les RPS
analyse risques, prévention, EPI</t>
  </si>
  <si>
    <t xml:space="preserve">Enjeux environnementaux </t>
  </si>
  <si>
    <t xml:space="preserve">Gestion des déchets </t>
  </si>
  <si>
    <t xml:space="preserve">Gestion des produits chimiques </t>
  </si>
  <si>
    <t>Mesurer déchets dangereux/non dangereux / D3E</t>
  </si>
  <si>
    <t xml:space="preserve">eco-conception </t>
  </si>
  <si>
    <t xml:space="preserve">Proposition de produits avec label ACT ? </t>
  </si>
  <si>
    <t xml:space="preserve">Fiches de données de sécurité </t>
  </si>
  <si>
    <t xml:space="preserve">Changement climatique et management de l'énergie </t>
  </si>
  <si>
    <t xml:space="preserve">x emballages/cartons </t>
  </si>
  <si>
    <t xml:space="preserve">x produits chimiques </t>
  </si>
  <si>
    <t xml:space="preserve">Décarbonation des transports : verdissement de la flotte de véhicules , rationalisation des process pour le picking (logistique) </t>
  </si>
  <si>
    <t>scope 1, 2 et 3 =) Mise en place d’énergies renouvelables (LED, panneaux solaires, bâtiments à énergie positive, …) ou de process d’efficacité énergétique (utilisation de la chaleur produite par les machines pour chauffer les locaux/climatisation)</t>
  </si>
  <si>
    <t xml:space="preserve">Enjeux clients </t>
  </si>
  <si>
    <t xml:space="preserve">Qualité et sécurité des produits </t>
  </si>
  <si>
    <t>Enjeux gouvernance</t>
  </si>
  <si>
    <t xml:space="preserve">Cyberséurité (si maison-mère gérée par elle) </t>
  </si>
  <si>
    <t xml:space="preserve">Ethique </t>
  </si>
  <si>
    <t xml:space="preserve">Dialogue social </t>
  </si>
  <si>
    <t>X</t>
  </si>
  <si>
    <t xml:space="preserve">? </t>
  </si>
  <si>
    <t xml:space="preserve">scope 1 et 2 à minima </t>
  </si>
  <si>
    <t xml:space="preserve">Achats reponsables (à voir pour stratuts) : </t>
  </si>
  <si>
    <t xml:space="preserve">Ancrage local </t>
  </si>
  <si>
    <t xml:space="preserve">Mécénat/ partenariats avec associations </t>
  </si>
  <si>
    <t xml:space="preserve">x </t>
  </si>
  <si>
    <t>achats si filiale : transporteurs, cartons, ordinateurs, flotte de véhicules</t>
  </si>
  <si>
    <t xml:space="preserve">? Pas d'info </t>
  </si>
  <si>
    <t>Statut (conditionnantes)</t>
  </si>
  <si>
    <t>possible d'avoir Fabricant et distributeur ( à intégrer les 2)</t>
  </si>
  <si>
    <t>Activité (conditionnantes)</t>
  </si>
  <si>
    <t>TPE/PME</t>
  </si>
  <si>
    <t>x déchets dangereux, non dangereux (flacons de produits chimiques, ..)</t>
  </si>
  <si>
    <t xml:space="preserve">Objectifs en décabornation (peut être demandé par maison-mère </t>
  </si>
  <si>
    <t xml:space="preserve">Satisfaction clients </t>
  </si>
  <si>
    <t xml:space="preserve"> intégrer partie générale sur stratégie RSE </t>
  </si>
  <si>
    <t xml:space="preserve">Politiques </t>
  </si>
  <si>
    <t xml:space="preserve">Résultats </t>
  </si>
  <si>
    <t xml:space="preserve">Gouvernance </t>
  </si>
  <si>
    <t>Y a-t-il une personne en charge de la santé / sécurité dans votre entreprise?</t>
  </si>
  <si>
    <t xml:space="preserve">Actions </t>
  </si>
  <si>
    <t>Dialogue social</t>
  </si>
  <si>
    <t>Diversité</t>
  </si>
  <si>
    <t xml:space="preserve">Avez-vous mis en place des actions pour favoriser l'attractivité de votre entreprise? </t>
  </si>
  <si>
    <t xml:space="preserve">Est-ce que votre document unique d'évaluation des risques professionnels (DUERP) a été revu au cours des 12 derniers mois? </t>
  </si>
  <si>
    <t xml:space="preserve">Menez-vous des actions pour améliorer la santé et sécurité de vos salariés? </t>
  </si>
  <si>
    <t xml:space="preserve">Exemple : lutte contre les addictions, prévention TMS (troubles musculo-squelettiques) campagne de vaccinations, check up médicaux, Abonnement salle de sport,… </t>
  </si>
  <si>
    <t>Votre entreprise a-t-elle des certifications concernant la santé et sécurité au travail ?</t>
  </si>
  <si>
    <t>Ces certifications peuvent être par exemple l'ISO 45001, OHSAS 18001, MASE</t>
  </si>
  <si>
    <t>Y a-t-il une personne en charge de QVCT dans votre entreprise?</t>
  </si>
  <si>
    <t>L’organisation rémunère-t-elle ses collaborateurs au dessus de la moyenne de son secteur d'activité ?</t>
  </si>
  <si>
    <t>L'organisation a-t-elle mis en place un système de partage de la création de valeur pour ses collaborateurs ?</t>
  </si>
  <si>
    <t xml:space="preserve">Votre entreprise a-t-elle des labels concernant la QVT? </t>
  </si>
  <si>
    <t>Y a-t-il une personne en charge du plan de développement de compétences  dans votre entreprise?</t>
  </si>
  <si>
    <t>Réalisez-vous tous les 2 ans les entretiens professionnels obligatoires pour les collaborateurs concernés ?</t>
  </si>
  <si>
    <t xml:space="preserve">Avez-vous une politique ou des actions concernant le développement des carrières et la mobilité interne ? </t>
  </si>
  <si>
    <t xml:space="preserve">Avez-vous mis en place des partenariats avec les écoles? </t>
  </si>
  <si>
    <t xml:space="preserve">Formez-vous vos salariés à la lutte contre les discriminations? </t>
  </si>
  <si>
    <t xml:space="preserve">Votre entreprise fait-elle appel à des établissement et service d'accompagnement par le travail (ESAT)? </t>
  </si>
  <si>
    <t xml:space="preserve">Y a-t-il une personne en charge de la diversité dans votre entreprise? Un référent? </t>
  </si>
  <si>
    <t xml:space="preserve">Prenez-vous en charge les frais de recrutement ? </t>
  </si>
  <si>
    <t xml:space="preserve">Favorisez-vous l'apprentissage? </t>
  </si>
  <si>
    <t xml:space="preserve"> L'organisation propose-t- elle une souplesse horaire / la possibilité́ de travailler à temps partiel / le télétravail pour favoriser l’équilibre vie privée / vie professionnelle ?</t>
  </si>
  <si>
    <t xml:space="preserve">Avez-vous mise en place des indicateurs de suivi? </t>
  </si>
  <si>
    <t xml:space="preserve">Aide </t>
  </si>
  <si>
    <t xml:space="preserve">aide </t>
  </si>
  <si>
    <t>Aide</t>
  </si>
  <si>
    <t>Y a-t-il une personne en charge de l'attractivité dans votre entreprise?</t>
  </si>
  <si>
    <t xml:space="preserve">Quels grands domaines sont couverts par cette politique? </t>
  </si>
  <si>
    <t xml:space="preserve">Exemples : sur les risques routiers, chimiques, RPS,… 
</t>
  </si>
  <si>
    <t>Changement climatique/ management E</t>
  </si>
  <si>
    <t xml:space="preserve">Eco-conception </t>
  </si>
  <si>
    <t xml:space="preserve">Favorisez-vous la cooptation? </t>
  </si>
  <si>
    <t xml:space="preserve">Communiquez-vous de manière transparente sur le processus de recrutement aux candidats ? </t>
  </si>
  <si>
    <t xml:space="preserve">Participez-vous à des salons professionnels, de recrutement pour vous faire connaitre? </t>
  </si>
  <si>
    <t>Un métier en tension est un métier pour lequel le nombre d'offres d'emploi est supérieur à celui des candidats. Cela entraîne des difficultés de recrutement pour les entreprises sur des postes qui peuvent se révéler clés.</t>
  </si>
  <si>
    <t>La marque employeur vise à promouvoir et à soigner l’image de l’entreprise. L’objectif étant de rendre attractive une entreprise en interne pour ses salariés et en externe pour les candidats. Cette démarche est propre à chaque entreprise selon son identité et ses objectifs.</t>
  </si>
  <si>
    <t>Risques routiers, TMS, Risques chimiques, RPS,…</t>
  </si>
  <si>
    <t>Quelles sont les thématiques couvertes par votre plan de développement de compétences?</t>
  </si>
  <si>
    <t xml:space="preserve">Avez-vous mis en place une politique en matière de diversité? </t>
  </si>
  <si>
    <t>Y a-t-il une personne en charge de la gestion des déchets dans votre entreprise?</t>
  </si>
  <si>
    <t>Y a-t-il une personne en charge de la gestion de produits chimiques dans votre entreprise?</t>
  </si>
  <si>
    <t xml:space="preserve">Est-ce que vous avez supprimé certains produits chimiques? </t>
  </si>
  <si>
    <t xml:space="preserve">Est-ce que vous proposez des produits plus respectueux de l'environnement? </t>
  </si>
  <si>
    <t xml:space="preserve">Avez-vous calculé votre empreinte carbone? </t>
  </si>
  <si>
    <t xml:space="preserve">Avez-vous mis en place des actions pour rationaliser votre logistique? </t>
  </si>
  <si>
    <t xml:space="preserve">Avez-vous mis en place des actions pour réduire vos consommations d'énergie? </t>
  </si>
  <si>
    <t>Avez-vous mis en place des objectifs de réduction des émissions de GES?</t>
  </si>
  <si>
    <t xml:space="preserve">Avez-vous formalisé une politique sur l'éco-conception de vos produits? </t>
  </si>
  <si>
    <t>L'organisation intègre-t-elle l'éco-conception dans le développement de ses produits ?</t>
  </si>
  <si>
    <t>L'organisation fait-elle certifier ou labelliser au niveau environnemental ses produits par des organismes reconnus ?</t>
  </si>
  <si>
    <t xml:space="preserve">ex : label ACT </t>
  </si>
  <si>
    <t xml:space="preserve">Stratégie RSE </t>
  </si>
  <si>
    <t>L’organisation a-t-elle identifié ses valeurs, sa mission et/ou sa raison d’être ?</t>
  </si>
  <si>
    <t>La raison d'être désigne la façon dont une organisation entend jouer un rôle dans la organisation au-delà de sa seule activité économique. Elle est au cœur de la loi PACTE (Plan d’action pour la croissance et la transformation des organisations) qui permet de redéfinir la raison d’être des organisations et de renforcer la prise en compte des enjeux sociaux et environnementaux liés à leur activité.</t>
  </si>
  <si>
    <t>L'organisation a-t-elle mis en place une politique RSE ?</t>
  </si>
  <si>
    <t xml:space="preserve">Cette politique RSE est-elle intégrée à la stratégie de l'organisation ? </t>
  </si>
  <si>
    <t>Les membres du conseil d’administration (ou équivalent) ou du comité de direction examinent-ils formellement, au moins une fois par an, les enjeux RSE de l'organisation ?</t>
  </si>
  <si>
    <t xml:space="preserve">Votre politique a -t-elle été partagée en interne? </t>
  </si>
  <si>
    <t xml:space="preserve">Votre politique a -t-elle été partagée en externe? </t>
  </si>
  <si>
    <t>Concernant ses parties prenantes locales, votre organisation organise-t-elle des rencontres régulières ?</t>
  </si>
  <si>
    <t xml:space="preserve">Exemple : via des réunions de sensibilisation, de formation, un séminaire d'entreprise, objectifs RSE intégrés dans les critères d'évaluation d'entretiens annuels… </t>
  </si>
  <si>
    <t>Exemple : environnement (empreinte carbone, déchets...), social (attractivité et rétention des salariés, santé et sécurité) , sociétal (achats responsables, dialogue avec les parties prenantes…)</t>
  </si>
  <si>
    <t xml:space="preserve">Quels sont les domaines couverts par votre politique RSE? </t>
  </si>
  <si>
    <t xml:space="preserve">Exemple : sur votre site, présentation par vos commerciaux aux clients; dans les appels d'offres,… </t>
  </si>
  <si>
    <t xml:space="preserve">Votre entreprise a-t-elle déjà été auditée par un client ou un auditeur externe sur des sujets sociaux, environnementaux et/ou sociétaux au cours des 3 dernières années ? </t>
  </si>
  <si>
    <t xml:space="preserve">Quels ont été les résultats de cet audit? </t>
  </si>
  <si>
    <t>L'organisation adhère-t-elle à des initiatives ou organisations en matière de durabilité ?</t>
  </si>
  <si>
    <t>ex : Pacte mondial des Nations Unies, Bcorp,…</t>
  </si>
  <si>
    <t xml:space="preserve">Sastifsaction clients et qualité et sécurité des produits </t>
  </si>
  <si>
    <t xml:space="preserve">Partenariats et mécénat </t>
  </si>
  <si>
    <t xml:space="preserve">Avez-vous formalisé un code ou une charte éthique? </t>
  </si>
  <si>
    <t xml:space="preserve">Achats responsables </t>
  </si>
  <si>
    <t xml:space="preserve">Est-ce que votre charte éthique a été signée par vos salariés? </t>
  </si>
  <si>
    <t>Les critères peuvent être intégrés via des clauses contractuelles, une charte fournisseurs signée par les deux parties…
Les critères RSE peuvent porter sur les pratiques sociales de l'entreprise (santé / sécurité, droits de l'homme, conventions internationales de l'Organisation Internationale du Travail...) ou sur les pratiques environnementales (préservation des ressources, changement climatique...) ou sur des normes produits et services (certifications, labels...).</t>
  </si>
  <si>
    <t xml:space="preserve">Est-ce que vous évaluez la maturité RSE de vos fournisseurs? </t>
  </si>
  <si>
    <t xml:space="preserve">Cybersécurité </t>
  </si>
  <si>
    <t xml:space="preserve">Sensibilisez-vous vos salariés à la cybersécurité et RGPD? </t>
  </si>
  <si>
    <t>L’organisation a-t-elle mis en place un système de management de la qualité ?</t>
  </si>
  <si>
    <t>L'organisation mesure-t-elle la satisfaction de ses clients ?</t>
  </si>
  <si>
    <t xml:space="preserve">Votre entreprise a-t-elle des certifications concernant le management de la qualité et de la sécurité des produits ?
</t>
  </si>
  <si>
    <t>Votre entreprise réalise-t-elle des audits internes pour vérifier la bonne gestion de la qualité ?</t>
  </si>
  <si>
    <t xml:space="preserve">Avez-vous mis en place une charte pour les achats responsables que vos fournisseurs doivent signer ? </t>
  </si>
  <si>
    <t xml:space="preserve">Management environnemental </t>
  </si>
  <si>
    <t xml:space="preserve">Votre entreprise a-t-elle formalisée une politique environnementale? </t>
  </si>
  <si>
    <t xml:space="preserve">Votre entreprise a-t-elle des certifications concenant le management de l'environnement </t>
  </si>
  <si>
    <t>Ces certifications peuvent être par exemple l'ISO 14001 (gestion de l'environnement), l'ISO 50001 (gestion de l'énergie),…</t>
  </si>
  <si>
    <t xml:space="preserve">Votre entreprise a-t-elle formalisée une politique sur la gestion des déchets?  </t>
  </si>
  <si>
    <t xml:space="preserve">Si vous êtes une filiale, cette politique peut être celle de votre maison-mère </t>
  </si>
  <si>
    <t xml:space="preserve">
Avez-vous mis en place des actions concernant la gestion des déchets? </t>
  </si>
  <si>
    <t xml:space="preserve">Avez-vous mis en place des mesures pour réduire les déchets d'emballages? </t>
  </si>
  <si>
    <t xml:space="preserve">Avez-vous mise en place des indicateurs de suivi pour la gestion de vos déchets ? </t>
  </si>
  <si>
    <t xml:space="preserve">Avez-vous mis en place un système de valorisation énergétique de vos déchets? </t>
  </si>
  <si>
    <t xml:space="preserve">Votre entreprise a-t-elle formalisée une politique sur la gestion des produits chimiques? </t>
  </si>
  <si>
    <t xml:space="preserve">Est-ce les fiches de données de sécurité (FDS) de vos produits sont accesibles? </t>
  </si>
  <si>
    <t xml:space="preserve">Est-ce que vous formez vos salariés à l'utilisation des produits chimiques? </t>
  </si>
  <si>
    <t xml:space="preserve">Votre entreprise a-t-elle formalisée une politique sur le changement climatique? </t>
  </si>
  <si>
    <t xml:space="preserve">Votre entreprise a-t-elle formalisée une politique sur le management de l'énergie?  </t>
  </si>
  <si>
    <t>Y a-t-il une personne en charge du changement climatique dans votre entreprise?</t>
  </si>
  <si>
    <t xml:space="preserve">Avez-vous mis en place des actions pour électrifier votre flotte de véhicules ? </t>
  </si>
  <si>
    <t>Consommez-vous des énergies renouvelable (via des contrats ou de l'autoproduction)?</t>
  </si>
  <si>
    <t xml:space="preserve">Avez-vous sensibilisé vos collaborateurs sur le changement climatique/management de l'énergie? </t>
  </si>
  <si>
    <t xml:space="preserve">ex : reprise et recyclage des tests usagés chez vos clients </t>
  </si>
  <si>
    <t xml:space="preserve">Etes-vous soumis à la directive REACH? </t>
  </si>
  <si>
    <t xml:space="preserve">ex : produits sans solvants, … </t>
  </si>
  <si>
    <t xml:space="preserve">Votre entreprise a -t-elle mis en place une politique d'achats responsables? </t>
  </si>
  <si>
    <t xml:space="preserve">Avez-vous mis en place des indicateurs de suivi? </t>
  </si>
  <si>
    <t xml:space="preserve">Avez-vous une politique en matière de mécénat? </t>
  </si>
  <si>
    <t xml:space="preserve">Avez-vous une fondation? </t>
  </si>
  <si>
    <t xml:space="preserve">Votre entreprise fait-elle des dons à des associations? </t>
  </si>
  <si>
    <t xml:space="preserve">Favorisez-vous les fournisseurs locaux? </t>
  </si>
  <si>
    <t xml:space="preserve">Votre entreprise noue-t-elle des partenariats avec des associations locales? </t>
  </si>
  <si>
    <t xml:space="preserve">Santé et sécurité au travail
</t>
  </si>
  <si>
    <t xml:space="preserve">Attractivité des talents 
</t>
  </si>
  <si>
    <t xml:space="preserve">Définition : Enjeu relatif à la capacité  de l’entreprise à attirer les talents essentiels à son fonctionnement </t>
  </si>
  <si>
    <t>Accidents / taux de fréquence
Jours d'arrêt / taux de gravité
Taux de formation des nouveaux arrivants à la santé/sécurité
Taux de formation des salariés à la SST</t>
  </si>
  <si>
    <t>Définition : l’entreprise assure à l’ensemble de ses salariés et de ses prestataires des conditions de travail respectant leur santé et leur sécurité. Elle met tout en œuvre pour prévenir les risques d'accidents, y compris les risques psychosociaux.</t>
  </si>
  <si>
    <t xml:space="preserve">Votre entreprise a-t-elle identifié des métiers en tension? </t>
  </si>
  <si>
    <t xml:space="preserve">Votre entreprise a-t-elle mise en place sa marque employeur? </t>
  </si>
  <si>
    <t>Votre entreprise a-t-elle formalisé une politique sur la santé et sécurité au travail?</t>
  </si>
  <si>
    <t>Votre DUERP (Document Unique des Risques Professionnels) intègre-t-il les RPS ?</t>
  </si>
  <si>
    <t>L'organisation a-t-elle réalisé une enquête sur l'engagement des collaborateurs ou mis en place un baromètre du climat social ?</t>
  </si>
  <si>
    <t xml:space="preserve">Votre entreprise a-t-elle une  politique sur la QVCT ? </t>
  </si>
  <si>
    <t xml:space="preserve">Votre entreprise a-t-elle mise en place un plan de développement des compétences? </t>
  </si>
  <si>
    <t xml:space="preserve">Part de la masse salariale  dédiée à la formation; taux de promotion interne; taux de formation des salariés ,… </t>
  </si>
  <si>
    <t>Votre entreprise dispose-t-elle d'un processus permettant aux salariés de communiquer ouvertement entre eux et avec la direction concernant leurs opinions et intérêts collectifs?</t>
  </si>
  <si>
    <t xml:space="preserve">Avez-vous un CSE? </t>
  </si>
  <si>
    <t>Avez-vous signé des accords collectifs dans votre entreprise ces 5 dernières années ?</t>
  </si>
  <si>
    <t>Y a-t-il une personne en charge du dialogue social dans votre entreprise?</t>
  </si>
  <si>
    <t xml:space="preserve">index égapro, taux de femmes managers, Taux RQTH, … </t>
  </si>
  <si>
    <t>Il peut s'agir d'un poste dédié ou d'une personne prenant en charge la RSE en complément d'un autre poste. La personne est responsable de la stratégie, de la mise en œuvre et de la supervision de la RSE.</t>
  </si>
  <si>
    <t xml:space="preserve">Les parties prenantes locales peuvent être les riverains, les collectivités locales, les associations locales, les entreprises voisines, fournisseurs et prestataires locaux, les écoles et universités….
Il peut s'agir de visite de sites, de rencontres lors de forums, de partenariats, de mécénat...
</t>
  </si>
  <si>
    <t>exemple : EcoVadis, AFAQ ISO 26000, Lucie, ou tout autre audit incluant des questions sur les pratiques sociales, le management de la santé /sécurité, de l'environnement, de l'éthique... au sein de votre entreprise.</t>
  </si>
  <si>
    <t xml:space="preserve">Votre entreprise s'est-elle fixée des objectifs chiffrés à atteindre à court et moyen terme en matière RSE (3-5ans)? </t>
  </si>
  <si>
    <t>Ce code de conduite peut-être un document à part entière ou intégré dans un livret d'accueil, des règles de fonctionnement, un règlement intérieur…</t>
  </si>
  <si>
    <t>Votre entreprise a-t-elle mis en place un dispositif de formation concernant les sujets éthiques pour les salariés les plus exposés aux risques ?</t>
  </si>
  <si>
    <t>Avez-vous une politique de sécurité des systèmes d'information (inluant la RGPD)?</t>
  </si>
  <si>
    <t>Nombre de plaintes pour non-respect du code éthique 
% de salariés formés à l’éthique</t>
  </si>
  <si>
    <t xml:space="preserve">Le phishing simulé ou test de phishing consiste à envoyer des e-mails trompeurs, similaires aux e-mails malveillants, par une organisation à son propre personnel pour évaluer sa réponse au phishing et aux attaques par e-mail similaires </t>
  </si>
  <si>
    <t xml:space="preserve">Effectuez-vous régulièrement des test de phising auprès de vos salariés ? </t>
  </si>
  <si>
    <t>% de salariés sensibilisés au risque de cybersécurité? Nombre d'incidents? …</t>
  </si>
  <si>
    <t xml:space="preserve">Exemple : Conformité des produits aux normes ISO 9001, ISO 13485,… </t>
  </si>
  <si>
    <t xml:space="preserve">Taux de satisfaction clients? Taux de retour non-conforme des produits? Certification? </t>
  </si>
  <si>
    <t xml:space="preserve">Integrez-vous des critères RSE dans vos contrats? </t>
  </si>
  <si>
    <t xml:space="preserve">Part du chiffre d'affaires dédié au mécénat; Dons financiers ou matériels à des assocations, … </t>
  </si>
  <si>
    <t xml:space="preserve">taux de valorisation des déchets dangereux et non dangereux, … </t>
  </si>
  <si>
    <t xml:space="preserve">personne en charge ou référent de ces sujets </t>
  </si>
  <si>
    <t xml:space="preserve">Publiez-vous les annonces de recrutement via les différents réseaux professionnels, sociaux? </t>
  </si>
  <si>
    <t>ex : Nombre de cv reçus, Taux d'acceptation des offres, taux de recrutement externe vs le taux de recrutement par cooptation?  Durée de pourvoi du poste (lancement-signature), Taux d'apprentissage, tauxx de transformation (apprentissage en CDD/CDI)</t>
  </si>
  <si>
    <t xml:space="preserve">Avez-vous réalisé des formations à destination de vos salariés sur la santé et sécurité? </t>
  </si>
  <si>
    <t xml:space="preserve">Est-ce que vous êtes fixés des objectifs chiffrés (court, moyen terme) à atteindre en matière de santé/ sécurité? </t>
  </si>
  <si>
    <t xml:space="preserve">Est-ce que vous êtes fixés des objectifs chiffrés (court, moyen terme) à atteindre en matière d'attractivité? </t>
  </si>
  <si>
    <t xml:space="preserve">QVCT (QVCT) </t>
  </si>
  <si>
    <t>Définition : La Qualité de vie et les Conditions de travail désigne et regroupe sous un même intitulé les actions qui permettent de concilier à la fois l'amélioration des conditions de travail pour les salariés et la performance globale des entreprises.</t>
  </si>
  <si>
    <t>Taux de QVCT, Taux d'engagement des collaborateurs, taux de turnover, …</t>
  </si>
  <si>
    <t xml:space="preserve">Exemple : Great Place to work, label Top Employers, HappyIndex at work,… </t>
  </si>
  <si>
    <t xml:space="preserve">Est-ce que vous êtes fixés des objectifs chiffrés (court, moyen terme) à atteindre en matière de formation/ développement des compétences? </t>
  </si>
  <si>
    <t>Définition : le dialogue social englobe toutes les pratiques autour des échanges employeur/employé et des organisations syndicales : liberté syndicale, droit d’association et négociation collective.</t>
  </si>
  <si>
    <t xml:space="preserve">enjeu relatif à la politique de formation et de promotion pour assurer le développement des compétences en interne. L’entreprise peut développer également les compétences des plus jeunes collaborateurs par des programmes d’alternance, des stages. </t>
  </si>
  <si>
    <t>enjeu lié à l’égalité de traitement hommes/femmes, l’inclusion de toutes les diversités (culturelle, genre, générationnelle), et la lutte contre les discriminations et le harcèlement.</t>
  </si>
  <si>
    <t xml:space="preserve">Avez-vous calculé votre index égalité professionnelle? </t>
  </si>
  <si>
    <t xml:space="preserve">Avez-vous pris des mesures en faveur de l'emploi des personnes en situation de handicap? </t>
  </si>
  <si>
    <t xml:space="preserve">Est-ce que vous êtes fixés des objectifs chiffrés (court, moyen terme) à atteindre en matière de diversité? </t>
  </si>
  <si>
    <t xml:space="preserve">Votre entreprise favorise-t-elle le mécénat de compétences? </t>
  </si>
  <si>
    <t>Y a-t-il une personne en charge de la RSE  dans votre entreprise?</t>
  </si>
  <si>
    <t>Y a-t-il une personne en charge de l'éthique dans votre entreprise?</t>
  </si>
  <si>
    <t xml:space="preserve">Exemple : le Responsable de la sécurité des systèmes d'information (RSSI), le Délégué à la protection des données (DPO) </t>
  </si>
  <si>
    <t>Y a-t-il une personne en charge de la satisfaction clients/sécurité des produits dans votre entreprise?</t>
  </si>
  <si>
    <t>Y a-t-il une personne en charge des achats responsables dans votre entreprise?</t>
  </si>
  <si>
    <t xml:space="preserve">Avez-vous formé vos acheteurs aux achats responsables? </t>
  </si>
  <si>
    <t>L'organisation a-t-elle mis en place des actions pour promouvoir les pratiques responsables auprès de ses fournisseurs, comme le respect des délais de paiement ?</t>
  </si>
  <si>
    <t xml:space="preserve">Votre entreprise a -t-elle mis en place une politique en matière du respect des délais de paiement des fournisseurs?  </t>
  </si>
  <si>
    <t xml:space="preserve">Taux de fournisseurs ayant signé votre charte achats responsables; Taux de fournisseurs ayant été audité (ex : ecovadis); Taux de fournisseurs ayant une trajectoire bas-carbone, Tx des fournisseurs payés dans les délais de paiement …. </t>
  </si>
  <si>
    <t>Y a-t-il une personne en charge de l'éco-conception dans votre entreprise?</t>
  </si>
  <si>
    <t>Y a-t-il une personne en charge du management environnemental dans votre entreprise?</t>
  </si>
  <si>
    <t xml:space="preserve">Avez-vous mis en place des formations à destination de vos salariés sur le management environnemental? </t>
  </si>
  <si>
    <t xml:space="preserve">Avez-vous mise en place des indicateurs de suivi pour le management environnemental ? </t>
  </si>
  <si>
    <t xml:space="preserve">Exemple : % de sites certifiés ISO 14 001, ISO 5001, % de non-conformités, … </t>
  </si>
  <si>
    <t xml:space="preserve">Si oui, quelles thématiques sont couvertes par la politique environnementale de l'entreprise? </t>
  </si>
  <si>
    <t xml:space="preserve">Suivez-vous les quantités de déchets produits par votre entreprise ? </t>
  </si>
  <si>
    <t xml:space="preserve">Avez-vous mis en place un système de recyclage de vos déchets? </t>
  </si>
  <si>
    <t xml:space="preserve">Avez-vous mise en place des indicateurs de suivi pour la gestion de vos produits chimiques  ? </t>
  </si>
  <si>
    <t>Y a-t-il une personne en charge du management de l'énergie dans votre entreprise?</t>
  </si>
  <si>
    <t>ex : mise en place de process d’efficacité énergétique (utilisation de la chaleur produite par les machines pour chauffer les locaux/climatisation)</t>
  </si>
  <si>
    <t xml:space="preserve">Avez-vous mise en place des indicateurs de suivi pour la réduction de votre empreinte carbone  ? </t>
  </si>
  <si>
    <t xml:space="preserve">Avez-vous mise en place des indicateurs de suivi pour le management de l'énergie  ? </t>
  </si>
  <si>
    <t xml:space="preserve">Avez-vous mise en place des indicateurs de suivi pour l'éco-conception de vos produits  ? </t>
  </si>
  <si>
    <t>Statut</t>
  </si>
  <si>
    <t>Cet outil d'auto-diagnostic vous interroge par une série de questions qui seront à répondre généralement par oui ou non. Son objectif est de vous fournir une évaluation rapide de là où vous vous situez en matière de développement durable. L'évaluation se fera sur les piliers environnementaux, sociaux et de gouvernance (ESG), mais aussi sur votre maturité vis-à-vis des politiques, organisation, actions, objectifs et résultats.</t>
  </si>
  <si>
    <t>Obligatoire</t>
  </si>
  <si>
    <t>Général</t>
  </si>
  <si>
    <t xml:space="preserve">S1. </t>
  </si>
  <si>
    <t>S1.Politiques</t>
  </si>
  <si>
    <t xml:space="preserve">Définition : Enjeu relatif à la capacité de l’entreprise à attirer les talents essentiels à son fonctionnement </t>
  </si>
  <si>
    <t>ex : Nombre de cv reçus, Taux d'acceptation des offres, taux de recrutement externe vs le taux de recrutement par cooptation? Durée de pourvoi du poste (lancement-signature), Taux d'apprentissage, tauxx de transformation (apprentissage en CDD/CDI)</t>
  </si>
  <si>
    <t>Y a-t-il une personne en charge de l'attractivité des talents dans votre entreprise?</t>
  </si>
  <si>
    <t>S2.</t>
  </si>
  <si>
    <t>Santé et sécurité au travail</t>
  </si>
  <si>
    <t>Qualité de vie et conditions de travail (QVCT)</t>
  </si>
  <si>
    <t>Dans le cas ou vous êtes concernés par des accords de la maison mère, veuillez sélectionner "oui"</t>
  </si>
  <si>
    <t>Y a-t-il une personne en charge du dialogue social ?</t>
  </si>
  <si>
    <t xml:space="preserve">Avez-vous un CSE ? </t>
  </si>
  <si>
    <t>Votre entreprise dispose-t-elle d'un processus permettant aux salariés de communiquer ouvertement entre eux et avec la direction concernant leurs opinions et intérêts collectifs ?</t>
  </si>
  <si>
    <t>Avez-vous mise en place des indicateurs de suivi ?</t>
  </si>
  <si>
    <t>Des accords collectifs sont-ils en place dans votre entreprise ?</t>
  </si>
  <si>
    <t xml:space="preserve">Avez-vous mise en place des indicateurs de suivi ? </t>
  </si>
  <si>
    <t xml:space="preserve">Votre entreprise a-t-elle des labels concernant la QVT ? </t>
  </si>
  <si>
    <t>S5.</t>
  </si>
  <si>
    <t>Développement des compétences</t>
  </si>
  <si>
    <t xml:space="preserve">Définition : enjeu relatif à la politique de formation et de promotion pour assurer le développement des compétences en interne. L’entreprise peut développer également les compétences des plus jeunes collaborateurs par des programmes d’alternance, des stages. </t>
  </si>
  <si>
    <t>S6.</t>
  </si>
  <si>
    <t>Définition : enjeu lié à l’égalité de traitement hommes/femmes, l’inclusion de toutes les diversités (culturelle, genre, générationnelle), et la lutte contre les discriminations et le harcèlement.</t>
  </si>
  <si>
    <t>Diversité et inclusion</t>
  </si>
  <si>
    <t xml:space="preserve">Personne en charge ou référent de ces sujets </t>
  </si>
  <si>
    <t>Pondération</t>
  </si>
  <si>
    <t>Réponse Questionnaire</t>
  </si>
  <si>
    <t>Politiques</t>
  </si>
  <si>
    <t>Gouvernance</t>
  </si>
  <si>
    <t>Actions</t>
  </si>
  <si>
    <t>Résultats</t>
  </si>
  <si>
    <t>S1.</t>
  </si>
  <si>
    <t>S3.</t>
  </si>
  <si>
    <t>S4.</t>
  </si>
  <si>
    <t>Score</t>
  </si>
  <si>
    <t>S1.Gouvernance</t>
  </si>
  <si>
    <t>S1.Actions</t>
  </si>
  <si>
    <t>S1.Résultats</t>
  </si>
  <si>
    <t>S2.Politiques</t>
  </si>
  <si>
    <t>S2.Gouvernance</t>
  </si>
  <si>
    <t>S2.Actions</t>
  </si>
  <si>
    <t>S2.Résultats</t>
  </si>
  <si>
    <t>S3.Politiques</t>
  </si>
  <si>
    <t>S3.Gouvernance</t>
  </si>
  <si>
    <t>S3.Actions</t>
  </si>
  <si>
    <t>S3.Résultats</t>
  </si>
  <si>
    <t>S4.Politiques</t>
  </si>
  <si>
    <t>S4.Gouvernance</t>
  </si>
  <si>
    <t>S4.Actions</t>
  </si>
  <si>
    <t>S4.Résultats</t>
  </si>
  <si>
    <t>S5.Politiques</t>
  </si>
  <si>
    <t>S5.Gouvernance</t>
  </si>
  <si>
    <t>S5.Actions</t>
  </si>
  <si>
    <t>S5.Résultats</t>
  </si>
  <si>
    <t>S6.Politiques</t>
  </si>
  <si>
    <t>S6.Gouvernance</t>
  </si>
  <si>
    <t>S6.Actions</t>
  </si>
  <si>
    <t>S6.Résultats</t>
  </si>
  <si>
    <t>Score pondéré</t>
  </si>
  <si>
    <t>Moyenne</t>
  </si>
  <si>
    <t>Fabricant et distributeur PME</t>
  </si>
  <si>
    <t>Fabricant et distributeur TPE</t>
  </si>
  <si>
    <t>Fabricant TPE</t>
  </si>
  <si>
    <t>Fabricant PME</t>
  </si>
  <si>
    <t>Services TPE</t>
  </si>
  <si>
    <t>Services PME</t>
  </si>
  <si>
    <t>Distributeur TPE</t>
  </si>
  <si>
    <t>Distributeur PME</t>
  </si>
  <si>
    <t>E1.</t>
  </si>
  <si>
    <t>ENJEUX ENVIRONNEMENTAUX</t>
  </si>
  <si>
    <t xml:space="preserve">ENJEUX SOCIAUX / RH </t>
  </si>
  <si>
    <t>E1.Politiques</t>
  </si>
  <si>
    <t>E1.Résultats</t>
  </si>
  <si>
    <t>E1.Gouvernance</t>
  </si>
  <si>
    <t>E1.Actions</t>
  </si>
  <si>
    <t>E2.Politiques</t>
  </si>
  <si>
    <t>E2.Gouvernance</t>
  </si>
  <si>
    <t>E2.Actions</t>
  </si>
  <si>
    <t>E2.Résultats</t>
  </si>
  <si>
    <t>E3.Politiques</t>
  </si>
  <si>
    <t>E3.Gouvernance</t>
  </si>
  <si>
    <t>E3.Actions</t>
  </si>
  <si>
    <t>E3.Résultats</t>
  </si>
  <si>
    <t>E4.Politiques</t>
  </si>
  <si>
    <t>E4.Gouvernance</t>
  </si>
  <si>
    <t>E4.Actions</t>
  </si>
  <si>
    <t>E4.Résultats</t>
  </si>
  <si>
    <t>E5.Politiques</t>
  </si>
  <si>
    <t>E5.Gouvernance</t>
  </si>
  <si>
    <t>E5.Actions</t>
  </si>
  <si>
    <t>E5.Résultats</t>
  </si>
  <si>
    <t>Management environnemental</t>
  </si>
  <si>
    <t>Gestion des déchets</t>
  </si>
  <si>
    <t>E2.</t>
  </si>
  <si>
    <t xml:space="preserve">Exemple : taux de valorisation des déchets dangereux et non dangereux, … </t>
  </si>
  <si>
    <t>E3.</t>
  </si>
  <si>
    <t xml:space="preserve">Avez-vous des filières d'élimination de vos DEEE? </t>
  </si>
  <si>
    <t xml:space="preserve">Exemple : Taux de solvants utilisés </t>
  </si>
  <si>
    <t>E4.</t>
  </si>
  <si>
    <t>Changement climatique/ management environnemental</t>
  </si>
  <si>
    <t>Les catégories scope 1, scope 2, et scope 3 se réfèrent aux émissions de gaz à effet de serre associées à une entreprise. Le Scope 1 comprend les émissions directes de gaz à effet de serre issues de combustibles fossiles (pétrole, gaz, charbon…) ; le Scope 2 englobe les émissions indirectes résultant de la production d'énergie achetée et consommée par l'entreprise (électricité et réseaux de chaleur / froid) ; le Scope 3  incluent les émissions indirectes qui résultent des activités de l'entreprise, mais qui se situent en dehors de son contrôle direct : produits et services achetés, transport et logistique, déchets, etc.</t>
  </si>
  <si>
    <t>L'organisation a fixé un objectif en matière de réduction des émissions de GES et/ou a pris des initiatives pour réduire les émissions de GES (par exemple la Science Based Targets initiative).</t>
  </si>
  <si>
    <t xml:space="preserve">Avez-vous mis en place des actions pour réduire les émissions de votre logistique? </t>
  </si>
  <si>
    <t>exemple : mise en place de process d’efficacité énergétique (utilisation de la chaleur produite par les machines pour chauffer les locaux/climatisation)</t>
  </si>
  <si>
    <t>Exemple : consommation énergéique, part d'énergie renouvelable consommée, …</t>
  </si>
  <si>
    <t>Exemple : Part des produits éco-conçus,…</t>
  </si>
  <si>
    <t>Votre entreprise intègre-t-elle l'éco-conception dans le développement de ses produits ?</t>
  </si>
  <si>
    <t>Votre entreprise fait-elle certifier ou labelliser au niveau environnemental ses produits par des organismes reconnus ?</t>
  </si>
  <si>
    <t>E5.</t>
  </si>
  <si>
    <t>TPE / PME ?</t>
  </si>
  <si>
    <t>Plus ou moins de 50 collaborateurs ?</t>
  </si>
  <si>
    <t xml:space="preserve">Avez-vous mis en place des actions concernant la gestion des déchets? </t>
  </si>
  <si>
    <t>ENJEUX DE GOUVERNANCE</t>
  </si>
  <si>
    <t>G1.</t>
  </si>
  <si>
    <t>G5.Politiques</t>
  </si>
  <si>
    <t>G5.Gouvernance</t>
  </si>
  <si>
    <t>G5.Actions</t>
  </si>
  <si>
    <t>G5.Résultats</t>
  </si>
  <si>
    <t>G1.Politiques</t>
  </si>
  <si>
    <t>G1.Gouvernance</t>
  </si>
  <si>
    <t>G1.Actions</t>
  </si>
  <si>
    <t>G1.Résultats</t>
  </si>
  <si>
    <t>G2.Politiques</t>
  </si>
  <si>
    <t>G2.Gouvernance</t>
  </si>
  <si>
    <t>G2.Actions</t>
  </si>
  <si>
    <t>G2.Résultats</t>
  </si>
  <si>
    <t>G3.Politiques</t>
  </si>
  <si>
    <t>G3.Gouvernance</t>
  </si>
  <si>
    <t>G3.Actions</t>
  </si>
  <si>
    <t>G3.Résultats</t>
  </si>
  <si>
    <t>G4.Politiques</t>
  </si>
  <si>
    <t>G4.Gouvernance</t>
  </si>
  <si>
    <t>G4.Actions</t>
  </si>
  <si>
    <t>G4.Résultats</t>
  </si>
  <si>
    <t>G6.Politiques</t>
  </si>
  <si>
    <t>G6.Gouvernance</t>
  </si>
  <si>
    <t>G6.Actions</t>
  </si>
  <si>
    <t>G6.Résultats</t>
  </si>
  <si>
    <t>Votre entreprise a-t-elle identifié ses valeurs, sa mission et/ou sa raison d’être ?</t>
  </si>
  <si>
    <t>La raison d’être d’une entreprise, qui s’inscrit à la fois dans le cadre et au-delà de son objet social, se caractérise par l’expression d’un objectif d’intérêt général qui outrepasse la simple recherche du profit à court terme.
 Elle est au cœur de la loi PACTE (Plan d’action pour la croissance et la transformation des organisations) qui permet de redéfinir la raison d’être des organisations et de renforcer la prise en compte des enjeux sociaux et environnementaux liés à leur activité.</t>
  </si>
  <si>
    <t>Votre entreprise a-t-elle mis en place une politique RSE ?</t>
  </si>
  <si>
    <t xml:space="preserve">Cette politique RSE est-elle intégrée à la stratégie de votre entreprise ? </t>
  </si>
  <si>
    <t xml:space="preserve">Votre politique RSE a-t-elle été partagée en interne? </t>
  </si>
  <si>
    <t xml:space="preserve">Exemple : via des réunions de sensibilisation, de formation, un séminaire d'entreprise, des objectifs RSE intégrés dans les critères d'évaluation des entretiens annuels… </t>
  </si>
  <si>
    <t xml:space="preserve">Votre politique RSE a-t-elle été partagée en externe? </t>
  </si>
  <si>
    <t xml:space="preserve">Exemple : sur votre site, présentation par vos commerciaux aux clients; dans les appels d'offres, … </t>
  </si>
  <si>
    <t>Votre entreprise adhère-t-elle à des initiatives ou organisations en matière de durabilité ?</t>
  </si>
  <si>
    <t>Concernant ses parties prenantes locales, votre entreprise organise-t-elle des rencontres régulières ?</t>
  </si>
  <si>
    <t xml:space="preserve">Les parties prenantes locales peuvent être les riverains, les collectivités locales, les associations locales, les entreprises voisines, les fournisseurs et prestataires locaux, les écoles et universités….
Il peut s'agir de visite de sites, de rencontres lors de forums, de partenariats, de mécénat...
</t>
  </si>
  <si>
    <t>Exemple : EcoVadis, AFAQ ISO 26000, Lucie, ou tout autre audit incluant des questions sur les pratiques sociales, le management de la santé /sécurité, de l'environnement, de l'éthique... au sein de votre entreprise.</t>
  </si>
  <si>
    <t>Éthique</t>
  </si>
  <si>
    <t xml:space="preserve">Définition : concerne la lutte contre la corruption et contre la fraude, les politiques de cadeaux et de dons, les conflits d’intérêt et pratiques anti-concurrentielles. </t>
  </si>
  <si>
    <t xml:space="preserve">Votre entreprise a-t-elle formalisé un code ou une charte éthique? </t>
  </si>
  <si>
    <t>Il peut s'agir d'un poste dédié ou d'une personne prenant en charge l'éthique en complément d'un autre poste.</t>
  </si>
  <si>
    <t>Votre entreprise a-t-elle une politique de sécurité des systèmes d'information (inluant la RGPD)?</t>
  </si>
  <si>
    <t>Définition : Enjeu relatif à la sécurité des systèmes informatiques, à la protection des données, et au respect des règlements relatifs aux données personnelles (RGPD).</t>
  </si>
  <si>
    <t xml:space="preserve">Y a-t-il une personne en charge de la politique de sécurité des systèmes d'information? </t>
  </si>
  <si>
    <t xml:space="preserve">Satisfaction clients et qualité et sécurité des produits </t>
  </si>
  <si>
    <t xml:space="preserve">Définition : L’entreprise s’assure que les produits sont sûrs pour les clients en répondant aux normes d'assurance de qualité et de sécurité appropriées et aux réglementations applicables.La satisfaction clients découle de la qualité des prestations de services et des produits délivrés aux clients. Elle réside également dans la capacité de l’entreprise à créer du lien avec ses clients. </t>
  </si>
  <si>
    <t>Votre entreprise mesure-t-elle la satisfaction de ses clients ?</t>
  </si>
  <si>
    <t>Votre entreprise réalise-t-elle des audits internes pour vérifier la bonne gestion de la qualité du service et/ou des produits  ?</t>
  </si>
  <si>
    <t xml:space="preserve">Exemple : Conformité des produits aux normes ISO 9001, ISO 13485,… 
</t>
  </si>
  <si>
    <t xml:space="preserve">Intégrez-vous des critères RSE dans vos contrats d'achats? </t>
  </si>
  <si>
    <t>Les critères peuvent être intégrés via des clauses contractuelles, une charte fournisseurs signée par les deux parties…
Les critères RSE peuvent porter sur les pratiques sociales de l'entreprise (santé / sécurité, droits de l'homme, conventions internationales de l'Organisation Internationale du Travail...) ou sur les pratiques environnementales (préservation des ressources, changement climatique...) ou sur des normes de produits et services (certifications, labels...).</t>
  </si>
  <si>
    <t>Votre entreprise a-t-elle mis en place des actions pour promouvoir les pratiques responsables auprès de ses fournisseurs, comme le respect des délais de paiement ?</t>
  </si>
  <si>
    <t xml:space="preserve">Définition : L’entreprise facilite et soutient les initiatives solidaires de ses collaborateurs via des projets ou des partenariats avec des associations locales. </t>
  </si>
  <si>
    <t>Définition : Un achat responsable se dit d'un achat de biens ou de services auprès d'un fournisseur ou d'un prestataire sélectionné pour minimiser les impacts environnementaux et sociétaux, et favoriser les bonnes pratiques en termes d'éthique et de droits humains.</t>
  </si>
  <si>
    <t xml:space="preserve">Votre entreprise a-t-elle mis en place une politique en matière de mécénat? </t>
  </si>
  <si>
    <t>Y a-t-il une personne en charge du mécénat/des partenariats dans votre entreprise?</t>
  </si>
  <si>
    <t>Une fondation est un organisme de mécénat créé par un ou plusieurs donateurs, issus du secteur privé, au service d'une cause d'intérêt général et à but non lucratif.</t>
  </si>
  <si>
    <t>Des dons de matériels, des dons financiers</t>
  </si>
  <si>
    <t>Le mécénat de compétences est un don en nature : il s'agit pour une entreprise de mettre des collaborateurs à disposition d'un organisme d'intérêt général, qui vont mobiliser pendant un temps leurs compétences ou leur force de travail.</t>
  </si>
  <si>
    <t xml:space="preserve">Questionnaire complété à : </t>
  </si>
  <si>
    <t>G2.</t>
  </si>
  <si>
    <t>G3.</t>
  </si>
  <si>
    <t>G4.</t>
  </si>
  <si>
    <t>G5.</t>
  </si>
  <si>
    <t>G6.</t>
  </si>
  <si>
    <t>Score social pondéré</t>
  </si>
  <si>
    <t>Pondération sociale</t>
  </si>
  <si>
    <t>Éco-conception des produits</t>
  </si>
  <si>
    <t>Score par section (pondéré)</t>
  </si>
  <si>
    <t>Score par colonne (structuration interne)</t>
  </si>
  <si>
    <t>Score de gouvernance pondéré</t>
  </si>
  <si>
    <t>Score environnemental pondéré</t>
  </si>
  <si>
    <t>Présentation de l'autodiagnostic RSE</t>
  </si>
  <si>
    <t xml:space="preserve">Exemple : le directeur commercial </t>
  </si>
  <si>
    <t xml:space="preserve">Y a-t-il une personne en charge de la politique de la gestion de la relation clients?  </t>
  </si>
  <si>
    <t xml:space="preserve">Attractivité des talents </t>
  </si>
  <si>
    <t>Définition : l’entreprise assure à l’ensemble de ses salariés et de ses prestataires des conditions de travail respectant leur santé et leur sécurité. Elle met tout en œuvre pour prévenir les risques d'accidents, y compris les risques psychosociaux (RPS).</t>
  </si>
  <si>
    <t xml:space="preserve">Exemples : sur les risques routiers, les risques chimiques, les RPS, … 
</t>
  </si>
  <si>
    <t xml:space="preserve">Exemple : lutte contre les addictions, prévention TMS (troubles musculo-squelettiques), campagne de vaccinations, check up médicaux, abonnement salle de sport,… </t>
  </si>
  <si>
    <t xml:space="preserve">Ces certifications peuvent être par exemple l'ISO 45001 (Systèmes de management de la santé et de la sécurité au travail) , MASE (Manuel d'Amélioration Sécurité Entreprise),… </t>
  </si>
  <si>
    <t>Qualité de vie et Conditions de travail (QVCT)</t>
  </si>
  <si>
    <t>Définition : la qualité de vie et les conditions de travail désigne et regroupe sous un même intitulé les actions qui permettent de concilier à la fois l'amélioration des conditions de travail pour les salariés et la performance globale des entreprises.</t>
  </si>
  <si>
    <t>Y a-t-il une personne en charge de la QVCT dans votre entreprise ?</t>
  </si>
  <si>
    <t>Votre entreprise a-t-elle réalisé une enquête sur l'engagement des collaborateurs ou mis en place un baromètre du climat social ?</t>
  </si>
  <si>
    <t>Votre entreprise rémunère-t-elle ses collaborateurs au dessus de la moyenne de son secteur d'activité ?</t>
  </si>
  <si>
    <t>Votre entreprise a-t-elle mis en place un système de partage de la création de valeur pour ses collaborateurs ?</t>
  </si>
  <si>
    <t>Votre entreprise propose-t- elle une souplesse horaire / la possibilité́ de travailler à temps partiel / le télétravail pour favoriser l’équilibre vie privée / vie professionnelle ?</t>
  </si>
  <si>
    <t>Exemple : participation, intéressement, …</t>
  </si>
  <si>
    <t>Exemple : Taux de QVCT, Taux d'engagement des collaborateurs, taux de turnover, …</t>
  </si>
  <si>
    <t xml:space="preserve">Avez-vous des actions concernant le développement des carrières et la mobilité interne ? </t>
  </si>
  <si>
    <t xml:space="preserve">Exemple : Part de la masse salariale dédiée à la formation; taux de promotion interne; taux de formation des salariés ,… </t>
  </si>
  <si>
    <t xml:space="preserve">Est-ce que votre entreprise s'est fixée des objectifs chiffrés (court, moyen terme) à atteindre en matière d'attractivité? </t>
  </si>
  <si>
    <t xml:space="preserve">Est-ce que votre entreprise s'est fixée des objectifs chiffrés (court, moyen terme) à atteindre en matière de santé/ sécurité? </t>
  </si>
  <si>
    <t xml:space="preserve">Est-ce que votre entreprise s'est fixée des objectifs chiffrés (court, moyen terme) à atteindre en matière de QVCT? </t>
  </si>
  <si>
    <t xml:space="preserve">Est-ce que votre entreprise s'est fixée des objectifs chiffrés (court, moyen terme) à atteindre en matière de formation/ développement des compétences? </t>
  </si>
  <si>
    <t xml:space="preserve">Est-ce que votre entreprise s'est fixée des objectifs chiffrés (court, moyen terme) à atteindre en matière de diversité? </t>
  </si>
  <si>
    <t xml:space="preserve">Exemple : index égapro, taux de femmes managers, Taux RQTH (Reconnaissance de la qualité de travailleur handicapé), … </t>
  </si>
  <si>
    <t>Définition : enjeu relatif à la diminution de la production de déchets (déchets d'emballages, de matières, DEEE, de consommables à usage unique…), au tri et à la valorisation par des mesures de recyclage ou de réutilisation.</t>
  </si>
  <si>
    <t xml:space="preserve">Définition : Cet enjeu concerne l’optimisation et la réduction de l’utilisation de produits toxiques pour l’homme et pour l’environnement. </t>
  </si>
  <si>
    <t>Définition : enjeu relatif aux actions de réduction des émissions de gaz à effet de serre (GES) liées aux activités de l’entreprise pour contribuer à la lutte contre le changement climatique. Ces émissions peuvent être directes (consommations d’énergie, flotte de véhicules…) ou indirectes (achats de matières premières, produits et services, transporteurs…).</t>
  </si>
  <si>
    <t xml:space="preserve">Définition : il s’agit prendre en compte l’impact environnemental du produit dès sa conception et lors de toutes les étapes de son cycle de vie (extraction des matières premières, production, distribution, utilisation et fin de vie). </t>
  </si>
  <si>
    <t xml:space="preserve">Votre entreprise a-t-elle mis en place une politique en matière de diversité? </t>
  </si>
  <si>
    <t xml:space="preserve">Votre entreprise a-t-elle formalisé une politique environnementale? </t>
  </si>
  <si>
    <t xml:space="preserve">Votre entreprise a-t-elle formalisé une politique sur la gestion des déchets?  </t>
  </si>
  <si>
    <t xml:space="preserve">Exemple : reprise et recyclage des tests usagés chez vos clients </t>
  </si>
  <si>
    <t xml:space="preserve">Votre entreprise a-t-elle formalisé une politique sur la gestion des produits chimiques? </t>
  </si>
  <si>
    <t xml:space="preserve">Votre entreprise a-t-elle formalisé une politique sur le changement climatique? </t>
  </si>
  <si>
    <t xml:space="preserve">Votre entreprise a-t-elle formalisé une politique sur le management de l'énergie?  </t>
  </si>
  <si>
    <t>exemple : optimiser le taux de chargement, la distance parcourue, privilégier le recours au transport propre ou à des énergies alternatives notamment dans les modes routier et fluvial, sélectionner des transporteurs engagés dans des stratégies bas-carbone</t>
  </si>
  <si>
    <t>Exemple : émissions de gaz à effet liées au scope 1, au scope 2, au scope 3; nombre de véhicules électriques, ..</t>
  </si>
  <si>
    <t xml:space="preserve">Votre entreprise a-t-elle formalisé une politique sur l'éco-conception de vos produits? </t>
  </si>
  <si>
    <t xml:space="preserve">Exemple : label ACT </t>
  </si>
  <si>
    <t>Exemple : Pacte mondial des Nations Unies, Bcorp,…</t>
  </si>
  <si>
    <t>Exemple : 
Nombre de plaintes pour non-respect du code éthique 
% de salariés formés à l’éthique</t>
  </si>
  <si>
    <t xml:space="preserve">Sensibilisez-vous vos salariés à la cybersécurité et la RGPD? </t>
  </si>
  <si>
    <t>Exemple : % de salariés sensibilisés au risque de cybersécurité; Nombre d'incidents …</t>
  </si>
  <si>
    <t>Votre entreprise a-t-elle mis en place un système de management de la qualité ?</t>
  </si>
  <si>
    <t xml:space="preserve">Votre entreprise a-t-elle mis en place une stratégie de gestion de la relation client? </t>
  </si>
  <si>
    <t xml:space="preserve">Exemple : Taux de satisfaction clients; Taux de retour non-conforme des produits; Certification, … </t>
  </si>
  <si>
    <t xml:space="preserve">Votre entreprise a-t-elle mis en place une politique d'achats responsables? </t>
  </si>
  <si>
    <t xml:space="preserve">Votre entreprise a-t-elle mis en place une politique en matière du respect des délais de paiement des fournisseurs?  </t>
  </si>
  <si>
    <t xml:space="preserve">Exemple : Taux de fournisseurs ayant signé votre charte achats responsables; Taux de fournisseurs ayant été audité (ex : ecovadis); Taux de fournisseurs ayant une trajectoire bas-carbone, Taux des fournisseurs payés dans les délais de paiement …. </t>
  </si>
  <si>
    <t>Eco-conception</t>
  </si>
  <si>
    <t>Changement climatique/ management de l'énergie</t>
  </si>
  <si>
    <t>Fin du questionnaire, cliquez pour accéder aux résultats (ou bien allez dans l'onglet 3. Résultats)</t>
  </si>
  <si>
    <t>Avez-vous mise en place des indicateurs de suivi sur l'attractivité des talents ?</t>
  </si>
  <si>
    <t xml:space="preserve">Avez-vous mise en place des indicateurs de suivi sur la santé et la sécurité de vos collaborateurs ? </t>
  </si>
  <si>
    <t>Note importante : Pour cette section score, votre score peut varier de -100 % à +100 %</t>
  </si>
  <si>
    <t xml:space="preserve">Méthodologie sur le scoring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</si>
</sst>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b/>
      <sz val="11"/>
      <color theme="0"/>
      <name val="Calibri"/>
      <family val="2"/>
      <scheme val="minor"/>
    </font>
    <font>
      <b/>
      <sz val="11"/>
      <color rgb="FF002060"/>
      <name val="Calibri"/>
      <family val="2"/>
      <scheme val="minor"/>
    </font>
    <font>
      <b/>
      <sz val="11"/>
      <name val="Calibri"/>
      <family val="2"/>
      <scheme val="minor"/>
    </font>
    <font>
      <sz val="11"/>
      <color rgb="FF002060"/>
      <name val="Calibri"/>
      <family val="2"/>
      <scheme val="minor"/>
    </font>
    <font>
      <i/>
      <sz val="11"/>
      <color rgb="FF002060"/>
      <name val="Calibri"/>
      <family val="2"/>
      <scheme val="minor"/>
    </font>
    <font>
      <sz val="11"/>
      <color theme="1"/>
      <name val="Calibri"/>
      <family val="2"/>
      <scheme val="minor"/>
    </font>
    <font>
      <b/>
      <sz val="11"/>
      <color theme="1"/>
      <name val="Calibri"/>
      <family val="2"/>
      <scheme val="minor"/>
    </font>
    <font>
      <sz val="11"/>
      <color rgb="FFC00000"/>
      <name val="Calibri"/>
      <family val="2"/>
      <scheme val="minor"/>
    </font>
    <font>
      <sz val="11"/>
      <name val="Calibri"/>
      <family val="2"/>
      <scheme val="minor"/>
    </font>
    <font>
      <i/>
      <sz val="11"/>
      <color theme="1"/>
      <name val="Calibri"/>
      <family val="2"/>
      <scheme val="minor"/>
    </font>
    <font>
      <i/>
      <sz val="10"/>
      <color theme="0" tint="-0.499984740745262"/>
      <name val="Calibri"/>
      <family val="2"/>
      <scheme val="minor"/>
    </font>
    <font>
      <sz val="8"/>
      <color rgb="FFC00000"/>
      <name val="Calibri"/>
      <family val="2"/>
      <scheme val="minor"/>
    </font>
    <font>
      <sz val="8"/>
      <name val="Calibri"/>
      <family val="2"/>
      <scheme val="minor"/>
    </font>
    <font>
      <sz val="8"/>
      <color theme="1"/>
      <name val="Calibri"/>
      <family val="2"/>
      <scheme val="minor"/>
    </font>
    <font>
      <b/>
      <sz val="8"/>
      <name val="Calibri"/>
      <family val="2"/>
      <scheme val="minor"/>
    </font>
    <font>
      <b/>
      <sz val="8"/>
      <color theme="1"/>
      <name val="Calibri"/>
      <family val="2"/>
      <scheme val="minor"/>
    </font>
    <font>
      <i/>
      <sz val="8"/>
      <name val="Calibri"/>
      <family val="2"/>
      <scheme val="minor"/>
    </font>
    <font>
      <sz val="11"/>
      <color rgb="FFFF0000"/>
      <name val="Calibri"/>
      <family val="2"/>
      <scheme val="minor"/>
    </font>
    <font>
      <b/>
      <i/>
      <sz val="11"/>
      <color theme="1"/>
      <name val="Calibri"/>
      <family val="2"/>
      <scheme val="minor"/>
    </font>
    <font>
      <b/>
      <sz val="10"/>
      <name val="Calibri"/>
      <family val="2"/>
      <scheme val="minor"/>
    </font>
    <font>
      <b/>
      <sz val="14"/>
      <color theme="5"/>
      <name val="Avenir Next LT Pro"/>
      <family val="2"/>
    </font>
    <font>
      <b/>
      <i/>
      <sz val="9"/>
      <name val="Calibri"/>
      <family val="2"/>
      <scheme val="minor"/>
    </font>
    <font>
      <b/>
      <sz val="14"/>
      <color theme="1"/>
      <name val="Calibri"/>
      <family val="2"/>
      <scheme val="minor"/>
    </font>
    <font>
      <b/>
      <sz val="11"/>
      <color rgb="FFC00000"/>
      <name val="Calibri"/>
      <family val="2"/>
      <scheme val="minor"/>
    </font>
    <font>
      <b/>
      <sz val="14"/>
      <name val="Calibri"/>
      <family val="2"/>
      <scheme val="minor"/>
    </font>
    <font>
      <u/>
      <sz val="11"/>
      <color theme="10"/>
      <name val="Calibri"/>
      <family val="2"/>
      <scheme val="minor"/>
    </font>
    <font>
      <b/>
      <u/>
      <sz val="18"/>
      <color theme="0"/>
      <name val="Calibri"/>
      <family val="2"/>
      <scheme val="minor"/>
    </font>
  </fonts>
  <fills count="1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8"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2" tint="-0.249977111117893"/>
      </top>
      <bottom/>
      <diagonal/>
    </border>
    <border>
      <left style="thin">
        <color theme="2" tint="-0.249977111117893"/>
      </left>
      <right/>
      <top/>
      <bottom/>
      <diagonal/>
    </border>
    <border>
      <left/>
      <right style="thin">
        <color theme="2" tint="-0.249977111117893"/>
      </right>
      <top style="thin">
        <color theme="2" tint="-0.249977111117893"/>
      </top>
      <bottom/>
      <diagonal/>
    </border>
    <border>
      <left/>
      <right style="thin">
        <color theme="2" tint="-0.249977111117893"/>
      </right>
      <top/>
      <bottom/>
      <diagonal/>
    </border>
    <border>
      <left style="medium">
        <color theme="2" tint="-0.249977111117893"/>
      </left>
      <right/>
      <top style="medium">
        <color theme="2" tint="-0.249977111117893"/>
      </top>
      <bottom style="medium">
        <color theme="2" tint="-0.249977111117893"/>
      </bottom>
      <diagonal/>
    </border>
    <border>
      <left/>
      <right/>
      <top style="medium">
        <color theme="2" tint="-0.249977111117893"/>
      </top>
      <bottom style="medium">
        <color theme="2" tint="-0.249977111117893"/>
      </bottom>
      <diagonal/>
    </border>
    <border>
      <left/>
      <right style="medium">
        <color theme="2" tint="-0.249977111117893"/>
      </right>
      <top style="medium">
        <color theme="2" tint="-0.249977111117893"/>
      </top>
      <bottom style="medium">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9" fontId="6" fillId="0" borderId="0" applyFont="0" applyFill="0" applyBorder="0" applyAlignment="0" applyProtection="0"/>
    <xf numFmtId="0" fontId="26" fillId="0" borderId="0" applyNumberFormat="0" applyFill="0" applyBorder="0" applyAlignment="0" applyProtection="0"/>
  </cellStyleXfs>
  <cellXfs count="247">
    <xf numFmtId="0" fontId="0" fillId="0" borderId="0" xfId="0"/>
    <xf numFmtId="0" fontId="0" fillId="2" borderId="0" xfId="0" applyFill="1"/>
    <xf numFmtId="0" fontId="0" fillId="0" borderId="0" xfId="0" applyAlignment="1">
      <alignment wrapText="1"/>
    </xf>
    <xf numFmtId="0" fontId="0" fillId="0" borderId="0" xfId="0" applyAlignment="1">
      <alignment horizontal="center" vertical="center"/>
    </xf>
    <xf numFmtId="0" fontId="0" fillId="0" borderId="0" xfId="0" applyAlignment="1">
      <alignment vertical="top" wrapText="1"/>
    </xf>
    <xf numFmtId="0" fontId="0" fillId="0" borderId="0" xfId="0" applyAlignment="1">
      <alignment horizontal="center" vertical="center" wrapText="1"/>
    </xf>
    <xf numFmtId="0" fontId="0" fillId="4" borderId="0" xfId="0" applyFill="1"/>
    <xf numFmtId="0" fontId="0" fillId="0" borderId="0" xfId="0" applyAlignment="1">
      <alignment horizontal="center"/>
    </xf>
    <xf numFmtId="0" fontId="0" fillId="5" borderId="0" xfId="0" applyFill="1"/>
    <xf numFmtId="0" fontId="0" fillId="0" borderId="1" xfId="0" applyBorder="1"/>
    <xf numFmtId="0" fontId="0" fillId="2" borderId="1" xfId="0" applyFill="1" applyBorder="1"/>
    <xf numFmtId="0" fontId="0" fillId="0" borderId="1" xfId="0" applyBorder="1" applyAlignment="1">
      <alignment vertical="top"/>
    </xf>
    <xf numFmtId="0" fontId="0" fillId="0" borderId="1" xfId="0" applyBorder="1" applyAlignment="1">
      <alignment wrapText="1"/>
    </xf>
    <xf numFmtId="0" fontId="0" fillId="0" borderId="1" xfId="0" applyBorder="1" applyAlignment="1">
      <alignment horizontal="center"/>
    </xf>
    <xf numFmtId="0" fontId="0" fillId="0" borderId="1" xfId="0" applyBorder="1" applyAlignment="1">
      <alignment vertical="top"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3" borderId="1" xfId="0" applyFill="1" applyBorder="1"/>
    <xf numFmtId="0" fontId="0" fillId="6" borderId="1" xfId="0" applyFill="1" applyBorder="1"/>
    <xf numFmtId="0" fontId="0" fillId="7" borderId="1" xfId="0" applyFill="1" applyBorder="1"/>
    <xf numFmtId="0" fontId="0" fillId="2" borderId="1" xfId="0" applyFill="1" applyBorder="1" applyAlignment="1">
      <alignment horizontal="center" wrapText="1"/>
    </xf>
    <xf numFmtId="0" fontId="0" fillId="0" borderId="1" xfId="0" applyBorder="1" applyAlignment="1">
      <alignment vertical="center"/>
    </xf>
    <xf numFmtId="0" fontId="0" fillId="0" borderId="1" xfId="0" applyBorder="1" applyAlignment="1">
      <alignment vertical="center" wrapText="1"/>
    </xf>
    <xf numFmtId="0" fontId="1" fillId="8" borderId="0" xfId="0" applyFont="1" applyFill="1" applyAlignment="1">
      <alignment vertical="top"/>
    </xf>
    <xf numFmtId="0" fontId="1" fillId="7" borderId="0" xfId="0" applyFont="1" applyFill="1" applyAlignment="1">
      <alignment vertical="top"/>
    </xf>
    <xf numFmtId="0" fontId="2" fillId="7" borderId="0" xfId="0" applyFont="1" applyFill="1" applyAlignment="1">
      <alignment vertical="top"/>
    </xf>
    <xf numFmtId="0" fontId="3" fillId="7" borderId="0" xfId="0" applyFont="1" applyFill="1" applyAlignment="1">
      <alignment vertical="top"/>
    </xf>
    <xf numFmtId="0" fontId="1" fillId="8" borderId="0" xfId="0" applyFont="1" applyFill="1" applyAlignment="1">
      <alignment horizontal="center" vertical="top"/>
    </xf>
    <xf numFmtId="0" fontId="2" fillId="7" borderId="0" xfId="0" applyFont="1" applyFill="1" applyAlignment="1">
      <alignment vertical="top" wrapText="1"/>
    </xf>
    <xf numFmtId="0" fontId="2" fillId="7" borderId="0" xfId="0" applyFont="1" applyFill="1" applyAlignment="1">
      <alignment horizontal="center" vertical="top"/>
    </xf>
    <xf numFmtId="0" fontId="3" fillId="7" borderId="0" xfId="0" applyFont="1" applyFill="1" applyAlignment="1">
      <alignment horizontal="center" vertical="top"/>
    </xf>
    <xf numFmtId="0" fontId="4" fillId="0" borderId="1" xfId="0" applyFont="1" applyBorder="1" applyAlignment="1">
      <alignment vertical="top" wrapText="1"/>
    </xf>
    <xf numFmtId="0" fontId="5" fillId="0" borderId="1" xfId="0" applyFont="1" applyBorder="1" applyAlignment="1">
      <alignment vertical="top" wrapText="1"/>
    </xf>
    <xf numFmtId="0" fontId="4" fillId="0" borderId="1" xfId="0" applyFont="1" applyBorder="1"/>
    <xf numFmtId="0" fontId="4" fillId="0" borderId="1" xfId="0" applyFont="1" applyBorder="1" applyAlignment="1">
      <alignment vertical="top"/>
    </xf>
    <xf numFmtId="0" fontId="4" fillId="0" borderId="1" xfId="0" applyFont="1" applyBorder="1" applyAlignment="1">
      <alignment horizontal="left" vertical="top" wrapText="1"/>
    </xf>
    <xf numFmtId="0" fontId="4" fillId="0" borderId="8" xfId="0" applyFont="1" applyBorder="1" applyAlignment="1">
      <alignment vertical="top" wrapText="1"/>
    </xf>
    <xf numFmtId="0" fontId="5" fillId="0" borderId="1" xfId="0" applyFont="1" applyBorder="1" applyAlignment="1">
      <alignment horizontal="left" vertical="top" wrapText="1"/>
    </xf>
    <xf numFmtId="0" fontId="4" fillId="0" borderId="1" xfId="0" applyFont="1" applyBorder="1" applyAlignment="1">
      <alignment wrapText="1"/>
    </xf>
    <xf numFmtId="0" fontId="4" fillId="0" borderId="1" xfId="0" quotePrefix="1" applyFont="1" applyBorder="1" applyAlignment="1">
      <alignment vertical="top" wrapText="1"/>
    </xf>
    <xf numFmtId="0" fontId="1" fillId="0" borderId="1" xfId="0" applyFont="1" applyBorder="1" applyAlignment="1">
      <alignment vertical="top"/>
    </xf>
    <xf numFmtId="0" fontId="2" fillId="7" borderId="0" xfId="0" applyFont="1" applyFill="1" applyAlignment="1">
      <alignment horizontal="left" vertical="center" wrapText="1"/>
    </xf>
    <xf numFmtId="0" fontId="11" fillId="0" borderId="1" xfId="0" applyFont="1" applyBorder="1" applyAlignment="1">
      <alignment horizontal="left" vertical="center" wrapText="1"/>
    </xf>
    <xf numFmtId="0" fontId="9" fillId="0" borderId="8" xfId="0" applyFont="1" applyBorder="1" applyAlignment="1">
      <alignment horizontal="left"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7" fillId="7" borderId="13" xfId="0" applyFont="1" applyFill="1" applyBorder="1" applyAlignment="1">
      <alignment horizontal="center" vertical="center" wrapText="1"/>
    </xf>
    <xf numFmtId="0" fontId="12" fillId="0" borderId="1" xfId="0" applyFont="1" applyBorder="1" applyAlignment="1">
      <alignment horizontal="center" vertical="center" wrapText="1"/>
    </xf>
    <xf numFmtId="0" fontId="7" fillId="7" borderId="12" xfId="0" applyFont="1" applyFill="1" applyBorder="1" applyAlignment="1">
      <alignment horizontal="center" vertical="center" wrapText="1"/>
    </xf>
    <xf numFmtId="0" fontId="0" fillId="11" borderId="0" xfId="0" applyFill="1" applyAlignment="1">
      <alignment horizontal="center" vertical="center" wrapText="1"/>
    </xf>
    <xf numFmtId="0" fontId="0" fillId="11" borderId="0" xfId="0" applyFill="1"/>
    <xf numFmtId="0" fontId="0" fillId="11" borderId="0" xfId="0" applyFill="1" applyAlignment="1">
      <alignment horizontal="center"/>
    </xf>
    <xf numFmtId="0" fontId="0" fillId="11" borderId="1" xfId="0" applyFill="1" applyBorder="1" applyAlignment="1">
      <alignment vertical="center"/>
    </xf>
    <xf numFmtId="0" fontId="12" fillId="11" borderId="1"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9" fillId="11" borderId="8" xfId="0" applyFont="1" applyFill="1" applyBorder="1" applyAlignment="1">
      <alignment horizontal="left" vertical="center" wrapText="1"/>
    </xf>
    <xf numFmtId="0" fontId="11" fillId="11" borderId="1" xfId="0" applyFont="1" applyFill="1" applyBorder="1" applyAlignment="1">
      <alignment horizontal="left" vertical="center" wrapText="1"/>
    </xf>
    <xf numFmtId="0" fontId="0" fillId="11" borderId="0" xfId="0" applyFill="1" applyAlignment="1">
      <alignment horizontal="center" vertical="center"/>
    </xf>
    <xf numFmtId="0" fontId="0" fillId="11" borderId="0" xfId="0" applyFill="1" applyAlignment="1">
      <alignment wrapText="1"/>
    </xf>
    <xf numFmtId="0" fontId="0" fillId="11" borderId="1" xfId="0" applyFill="1" applyBorder="1"/>
    <xf numFmtId="0" fontId="13" fillId="11" borderId="1" xfId="0" applyFont="1" applyFill="1" applyBorder="1" applyAlignment="1">
      <alignment horizontal="center" vertical="center" wrapText="1"/>
    </xf>
    <xf numFmtId="0" fontId="8" fillId="11" borderId="0" xfId="0" applyFont="1" applyFill="1" applyAlignment="1">
      <alignment horizontal="center"/>
    </xf>
    <xf numFmtId="0" fontId="14" fillId="11" borderId="0" xfId="0" applyFont="1" applyFill="1" applyAlignment="1">
      <alignment horizontal="center" vertical="center" wrapText="1"/>
    </xf>
    <xf numFmtId="0" fontId="0" fillId="0" borderId="0" xfId="0" applyAlignment="1">
      <alignment vertical="center"/>
    </xf>
    <xf numFmtId="0" fontId="7" fillId="11"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3"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0" fillId="0" borderId="0" xfId="0" applyAlignment="1">
      <alignment horizontal="left"/>
    </xf>
    <xf numFmtId="0" fontId="7" fillId="5" borderId="12" xfId="0" applyFont="1" applyFill="1" applyBorder="1" applyAlignment="1">
      <alignment horizontal="center" vertical="center" wrapText="1"/>
    </xf>
    <xf numFmtId="9" fontId="13" fillId="0" borderId="1" xfId="1" applyFont="1" applyBorder="1" applyAlignment="1">
      <alignment horizontal="center"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xf>
    <xf numFmtId="0" fontId="7" fillId="0" borderId="0" xfId="0" applyFont="1"/>
    <xf numFmtId="0" fontId="16" fillId="5"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17" fillId="5" borderId="1" xfId="0" applyFont="1" applyFill="1" applyBorder="1" applyAlignment="1">
      <alignment horizontal="left" vertical="center"/>
    </xf>
    <xf numFmtId="9" fontId="13" fillId="5" borderId="1" xfId="1" applyFont="1" applyFill="1" applyBorder="1" applyAlignment="1">
      <alignment horizontal="center" vertical="center" wrapText="1"/>
    </xf>
    <xf numFmtId="9" fontId="14" fillId="5" borderId="1" xfId="1" applyFont="1" applyFill="1" applyBorder="1" applyAlignment="1">
      <alignment horizontal="center" vertical="center" wrapText="1"/>
    </xf>
    <xf numFmtId="9" fontId="14" fillId="0" borderId="1" xfId="1" applyFont="1" applyBorder="1" applyAlignment="1">
      <alignment horizontal="center" vertical="center" wrapText="1"/>
    </xf>
    <xf numFmtId="9" fontId="13" fillId="11" borderId="1" xfId="1" applyFont="1" applyFill="1" applyBorder="1" applyAlignment="1">
      <alignment horizontal="center" vertical="center" wrapText="1"/>
    </xf>
    <xf numFmtId="9" fontId="14" fillId="11" borderId="1" xfId="1" applyFont="1" applyFill="1" applyBorder="1" applyAlignment="1">
      <alignment horizontal="center" vertical="center" wrapText="1"/>
    </xf>
    <xf numFmtId="0" fontId="7" fillId="12" borderId="12" xfId="0" applyFont="1" applyFill="1" applyBorder="1" applyAlignment="1">
      <alignment horizontal="center" vertical="center" wrapText="1"/>
    </xf>
    <xf numFmtId="0" fontId="14" fillId="0" borderId="1" xfId="0" applyFont="1" applyBorder="1" applyAlignment="1">
      <alignment horizontal="left" vertical="center"/>
    </xf>
    <xf numFmtId="0" fontId="7" fillId="13" borderId="12" xfId="0" applyFont="1" applyFill="1" applyBorder="1" applyAlignment="1">
      <alignment horizontal="center" vertical="center" wrapText="1"/>
    </xf>
    <xf numFmtId="0" fontId="7" fillId="13" borderId="13" xfId="0" applyFont="1" applyFill="1" applyBorder="1" applyAlignment="1">
      <alignment horizontal="center" vertical="center" wrapText="1"/>
    </xf>
    <xf numFmtId="0" fontId="12" fillId="11" borderId="0" xfId="0" applyFont="1" applyFill="1" applyAlignment="1">
      <alignment horizontal="center" vertical="center" wrapText="1"/>
    </xf>
    <xf numFmtId="0" fontId="13" fillId="11" borderId="0" xfId="0" applyFont="1" applyFill="1" applyAlignment="1">
      <alignment horizontal="center" vertical="center" wrapText="1"/>
    </xf>
    <xf numFmtId="0" fontId="0" fillId="14" borderId="1" xfId="0" applyFill="1" applyBorder="1" applyAlignment="1">
      <alignment horizontal="center" vertical="center"/>
    </xf>
    <xf numFmtId="0" fontId="0" fillId="14" borderId="12" xfId="0" applyFill="1" applyBorder="1" applyAlignment="1">
      <alignment horizontal="center" vertical="center"/>
    </xf>
    <xf numFmtId="0" fontId="10" fillId="0" borderId="0" xfId="0" applyFont="1" applyAlignment="1">
      <alignment vertical="center"/>
    </xf>
    <xf numFmtId="0" fontId="7" fillId="11" borderId="1" xfId="0" applyFont="1" applyFill="1" applyBorder="1"/>
    <xf numFmtId="0" fontId="0" fillId="0" borderId="8" xfId="0" applyBorder="1" applyAlignment="1">
      <alignment horizontal="center" vertical="center"/>
    </xf>
    <xf numFmtId="0" fontId="0" fillId="4" borderId="0" xfId="0" applyFill="1" applyAlignment="1">
      <alignment horizontal="center"/>
    </xf>
    <xf numFmtId="0" fontId="0" fillId="4" borderId="0" xfId="0" applyFill="1" applyAlignment="1">
      <alignment horizontal="center" vertical="center"/>
    </xf>
    <xf numFmtId="0" fontId="0" fillId="4" borderId="0" xfId="0" applyFill="1" applyAlignment="1">
      <alignment horizontal="center" vertical="center" wrapText="1"/>
    </xf>
    <xf numFmtId="0" fontId="10" fillId="4" borderId="0" xfId="0" applyFont="1" applyFill="1"/>
    <xf numFmtId="0" fontId="0" fillId="5" borderId="0" xfId="0" applyFill="1" applyAlignment="1">
      <alignment horizontal="center" vertical="center"/>
    </xf>
    <xf numFmtId="0" fontId="12" fillId="5" borderId="0" xfId="0" applyFont="1" applyFill="1" applyAlignment="1">
      <alignment horizontal="center" vertical="center"/>
    </xf>
    <xf numFmtId="0" fontId="0" fillId="5" borderId="0" xfId="0" applyFill="1" applyAlignment="1">
      <alignment wrapText="1"/>
    </xf>
    <xf numFmtId="0" fontId="0" fillId="5" borderId="0" xfId="0" applyFill="1" applyAlignment="1">
      <alignment horizontal="center"/>
    </xf>
    <xf numFmtId="0" fontId="0" fillId="5" borderId="0" xfId="0" applyFill="1" applyAlignment="1">
      <alignment horizontal="center" vertical="center" wrapText="1"/>
    </xf>
    <xf numFmtId="0" fontId="10" fillId="5" borderId="0" xfId="0" applyFont="1" applyFill="1"/>
    <xf numFmtId="0" fontId="0" fillId="4" borderId="14" xfId="0" applyFill="1" applyBorder="1"/>
    <xf numFmtId="0" fontId="0" fillId="4" borderId="14" xfId="0" applyFill="1" applyBorder="1" applyAlignment="1">
      <alignment horizontal="center"/>
    </xf>
    <xf numFmtId="0" fontId="0" fillId="4" borderId="14" xfId="0" applyFill="1" applyBorder="1" applyAlignment="1">
      <alignment horizontal="center" vertical="center"/>
    </xf>
    <xf numFmtId="0" fontId="0" fillId="5" borderId="14" xfId="0" applyFill="1" applyBorder="1" applyAlignment="1">
      <alignment horizontal="center" vertical="center"/>
    </xf>
    <xf numFmtId="0" fontId="0" fillId="5" borderId="14" xfId="0" applyFill="1" applyBorder="1"/>
    <xf numFmtId="0" fontId="0" fillId="11" borderId="15" xfId="0" applyFill="1" applyBorder="1"/>
    <xf numFmtId="0" fontId="0" fillId="11" borderId="14" xfId="0" applyFill="1" applyBorder="1"/>
    <xf numFmtId="0" fontId="0" fillId="11" borderId="14" xfId="0" applyFill="1" applyBorder="1" applyAlignment="1">
      <alignment horizontal="center"/>
    </xf>
    <xf numFmtId="0" fontId="0" fillId="11" borderId="14" xfId="0" applyFill="1" applyBorder="1" applyAlignment="1">
      <alignment horizontal="center" vertical="center"/>
    </xf>
    <xf numFmtId="0" fontId="0" fillId="11" borderId="16" xfId="0" applyFill="1" applyBorder="1"/>
    <xf numFmtId="0" fontId="0" fillId="14" borderId="14" xfId="0" applyFill="1" applyBorder="1"/>
    <xf numFmtId="0" fontId="0" fillId="14" borderId="14" xfId="0" applyFill="1" applyBorder="1" applyAlignment="1">
      <alignment horizontal="center" vertical="center"/>
    </xf>
    <xf numFmtId="0" fontId="0" fillId="14" borderId="0" xfId="0" applyFill="1"/>
    <xf numFmtId="0" fontId="0" fillId="14" borderId="0" xfId="0" applyFill="1" applyAlignment="1">
      <alignment horizontal="center"/>
    </xf>
    <xf numFmtId="0" fontId="0" fillId="14" borderId="0" xfId="0" applyFill="1" applyAlignment="1">
      <alignment horizontal="center" vertical="center"/>
    </xf>
    <xf numFmtId="0" fontId="0" fillId="14" borderId="0" xfId="0" applyFill="1" applyAlignment="1">
      <alignment horizontal="center" vertical="center" wrapText="1"/>
    </xf>
    <xf numFmtId="0" fontId="10" fillId="14" borderId="0" xfId="0" applyFont="1" applyFill="1"/>
    <xf numFmtId="0" fontId="0" fillId="15" borderId="13" xfId="0" applyFill="1" applyBorder="1"/>
    <xf numFmtId="0" fontId="7" fillId="15" borderId="12" xfId="0" applyFont="1" applyFill="1" applyBorder="1" applyAlignment="1">
      <alignment horizontal="center" vertical="center" wrapText="1"/>
    </xf>
    <xf numFmtId="0" fontId="7" fillId="15" borderId="13" xfId="0" applyFont="1" applyFill="1" applyBorder="1" applyAlignment="1">
      <alignment horizontal="center" vertical="center" wrapText="1"/>
    </xf>
    <xf numFmtId="0" fontId="0" fillId="11" borderId="17" xfId="0" applyFill="1" applyBorder="1"/>
    <xf numFmtId="0" fontId="0" fillId="11" borderId="0" xfId="0" applyFill="1" applyAlignment="1">
      <alignment horizontal="right"/>
    </xf>
    <xf numFmtId="0" fontId="7" fillId="11" borderId="1" xfId="0" applyFont="1" applyFill="1" applyBorder="1" applyAlignment="1">
      <alignment vertical="center"/>
    </xf>
    <xf numFmtId="0" fontId="7" fillId="11" borderId="0" xfId="0" applyFont="1" applyFill="1"/>
    <xf numFmtId="0" fontId="7" fillId="5" borderId="14" xfId="0" applyFont="1" applyFill="1" applyBorder="1"/>
    <xf numFmtId="0" fontId="19" fillId="5" borderId="0" xfId="0" applyFont="1" applyFill="1"/>
    <xf numFmtId="0" fontId="7" fillId="4" borderId="14" xfId="0" applyFont="1" applyFill="1" applyBorder="1"/>
    <xf numFmtId="0" fontId="7" fillId="4" borderId="0" xfId="0" applyFont="1" applyFill="1"/>
    <xf numFmtId="0" fontId="7" fillId="14" borderId="14" xfId="0" applyFont="1" applyFill="1" applyBorder="1"/>
    <xf numFmtId="0" fontId="19" fillId="14" borderId="0" xfId="0" applyFont="1" applyFill="1"/>
    <xf numFmtId="0" fontId="7" fillId="14" borderId="0" xfId="0" applyFont="1" applyFill="1"/>
    <xf numFmtId="0" fontId="7" fillId="11" borderId="14" xfId="0" applyFont="1" applyFill="1" applyBorder="1"/>
    <xf numFmtId="0" fontId="10" fillId="14" borderId="13" xfId="0" applyFont="1" applyFill="1" applyBorder="1"/>
    <xf numFmtId="0" fontId="10" fillId="14" borderId="13" xfId="0" applyFont="1" applyFill="1" applyBorder="1" applyAlignment="1">
      <alignment wrapText="1"/>
    </xf>
    <xf numFmtId="0" fontId="0" fillId="7" borderId="13" xfId="0" applyFill="1" applyBorder="1" applyAlignment="1">
      <alignment vertical="center"/>
    </xf>
    <xf numFmtId="0" fontId="0" fillId="11" borderId="0" xfId="0" applyFill="1" applyAlignment="1">
      <alignment vertical="center" wrapText="1"/>
    </xf>
    <xf numFmtId="0" fontId="0" fillId="13" borderId="13" xfId="0" applyFill="1" applyBorder="1" applyAlignment="1">
      <alignment vertical="center"/>
    </xf>
    <xf numFmtId="0" fontId="0" fillId="0" borderId="22" xfId="0" applyBorder="1" applyAlignment="1">
      <alignment horizontal="center" vertical="center"/>
    </xf>
    <xf numFmtId="0" fontId="13" fillId="13" borderId="1" xfId="0" applyFont="1" applyFill="1" applyBorder="1" applyAlignment="1">
      <alignment horizontal="center" vertical="center" wrapText="1"/>
    </xf>
    <xf numFmtId="0" fontId="13" fillId="13" borderId="1" xfId="0" applyFont="1" applyFill="1" applyBorder="1" applyAlignment="1">
      <alignment horizontal="left" vertical="center" wrapText="1"/>
    </xf>
    <xf numFmtId="9" fontId="13" fillId="13" borderId="1" xfId="1"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4" fillId="13" borderId="1" xfId="0" applyFont="1" applyFill="1" applyBorder="1" applyAlignment="1">
      <alignment horizontal="left" vertical="center" wrapText="1"/>
    </xf>
    <xf numFmtId="9" fontId="14" fillId="13" borderId="1" xfId="1" applyFont="1" applyFill="1" applyBorder="1" applyAlignment="1">
      <alignment horizontal="center" vertical="center" wrapText="1"/>
    </xf>
    <xf numFmtId="0" fontId="0" fillId="11" borderId="0" xfId="0" applyFill="1" applyAlignment="1">
      <alignment horizontal="left"/>
    </xf>
    <xf numFmtId="0" fontId="17" fillId="5"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left" vertical="center"/>
    </xf>
    <xf numFmtId="0" fontId="16"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5" fillId="4" borderId="1" xfId="0" applyFont="1" applyFill="1" applyBorder="1" applyAlignment="1">
      <alignment horizontal="center" vertical="center"/>
    </xf>
    <xf numFmtId="0" fontId="17" fillId="4" borderId="1" xfId="0" applyFont="1" applyFill="1" applyBorder="1" applyAlignment="1">
      <alignment horizontal="left" vertical="center"/>
    </xf>
    <xf numFmtId="0" fontId="15" fillId="14" borderId="1" xfId="0" applyFont="1" applyFill="1" applyBorder="1" applyAlignment="1">
      <alignment horizontal="center" vertical="center" wrapText="1"/>
    </xf>
    <xf numFmtId="0" fontId="15" fillId="14" borderId="1" xfId="0" applyFont="1" applyFill="1" applyBorder="1" applyAlignment="1">
      <alignment horizontal="left" vertical="center"/>
    </xf>
    <xf numFmtId="0" fontId="17" fillId="14" borderId="1" xfId="0" applyFont="1" applyFill="1" applyBorder="1" applyAlignment="1">
      <alignment horizontal="left" vertical="center"/>
    </xf>
    <xf numFmtId="0" fontId="16" fillId="14" borderId="1" xfId="0" applyFont="1" applyFill="1" applyBorder="1" applyAlignment="1">
      <alignment horizontal="center" vertical="center" wrapText="1"/>
    </xf>
    <xf numFmtId="0" fontId="17" fillId="14" borderId="1" xfId="0" applyFont="1" applyFill="1" applyBorder="1" applyAlignment="1">
      <alignment horizontal="center" vertical="center" wrapText="1"/>
    </xf>
    <xf numFmtId="0" fontId="15" fillId="14" borderId="1" xfId="0" applyFont="1" applyFill="1" applyBorder="1" applyAlignment="1">
      <alignment horizontal="center" vertical="center"/>
    </xf>
    <xf numFmtId="0" fontId="13" fillId="14" borderId="1" xfId="0" applyFont="1" applyFill="1" applyBorder="1" applyAlignment="1">
      <alignment horizontal="center" vertical="center" wrapText="1"/>
    </xf>
    <xf numFmtId="0" fontId="13" fillId="14" borderId="1" xfId="0" applyFont="1" applyFill="1" applyBorder="1" applyAlignment="1">
      <alignment horizontal="left" vertical="center" wrapText="1"/>
    </xf>
    <xf numFmtId="9" fontId="13" fillId="14" borderId="1" xfId="1" applyFont="1" applyFill="1" applyBorder="1" applyAlignment="1">
      <alignment horizontal="center" vertical="center" wrapText="1"/>
    </xf>
    <xf numFmtId="0" fontId="14" fillId="14" borderId="1" xfId="0" applyFont="1" applyFill="1" applyBorder="1" applyAlignment="1">
      <alignment horizontal="center" vertical="center" wrapText="1"/>
    </xf>
    <xf numFmtId="0" fontId="14" fillId="14" borderId="1" xfId="0" applyFont="1" applyFill="1" applyBorder="1" applyAlignment="1">
      <alignment horizontal="left" vertical="center" wrapText="1"/>
    </xf>
    <xf numFmtId="9" fontId="14" fillId="14" borderId="1" xfId="1" applyFont="1" applyFill="1" applyBorder="1" applyAlignment="1">
      <alignment horizontal="center" vertical="center" wrapText="1"/>
    </xf>
    <xf numFmtId="9" fontId="6" fillId="11" borderId="21" xfId="1" applyFont="1" applyFill="1" applyBorder="1" applyAlignment="1">
      <alignment horizontal="center" vertical="center"/>
    </xf>
    <xf numFmtId="0" fontId="21" fillId="11" borderId="0" xfId="0" applyFont="1" applyFill="1"/>
    <xf numFmtId="0" fontId="0" fillId="11" borderId="3" xfId="0" applyFill="1" applyBorder="1"/>
    <xf numFmtId="9" fontId="22" fillId="5" borderId="1" xfId="1" applyFont="1" applyFill="1" applyBorder="1" applyAlignment="1">
      <alignment horizontal="center" vertical="center" wrapText="1"/>
    </xf>
    <xf numFmtId="9" fontId="22" fillId="4" borderId="1" xfId="1" applyFont="1" applyFill="1" applyBorder="1" applyAlignment="1">
      <alignment horizontal="center" vertical="center" wrapText="1"/>
    </xf>
    <xf numFmtId="9" fontId="22" fillId="14" borderId="1" xfId="1" applyFont="1" applyFill="1" applyBorder="1" applyAlignment="1">
      <alignment horizontal="center" vertical="center" wrapText="1"/>
    </xf>
    <xf numFmtId="0" fontId="7" fillId="7" borderId="12" xfId="0" applyFont="1" applyFill="1" applyBorder="1"/>
    <xf numFmtId="0" fontId="0" fillId="7" borderId="8" xfId="0" applyFill="1" applyBorder="1"/>
    <xf numFmtId="0" fontId="7" fillId="13" borderId="12" xfId="0" applyFont="1" applyFill="1" applyBorder="1"/>
    <xf numFmtId="0" fontId="0" fillId="13" borderId="8" xfId="0" applyFill="1" applyBorder="1"/>
    <xf numFmtId="0" fontId="7" fillId="15" borderId="12" xfId="0" applyFont="1" applyFill="1" applyBorder="1"/>
    <xf numFmtId="0" fontId="0" fillId="15" borderId="8" xfId="0" applyFill="1" applyBorder="1"/>
    <xf numFmtId="0" fontId="13" fillId="5" borderId="1" xfId="1" applyNumberFormat="1" applyFont="1" applyFill="1" applyBorder="1" applyAlignment="1">
      <alignment horizontal="center" vertical="center" wrapText="1"/>
    </xf>
    <xf numFmtId="0" fontId="14" fillId="5" borderId="1" xfId="1" applyNumberFormat="1" applyFont="1" applyFill="1" applyBorder="1" applyAlignment="1">
      <alignment horizontal="center" vertical="center" wrapText="1"/>
    </xf>
    <xf numFmtId="0" fontId="13" fillId="11" borderId="1" xfId="1" applyNumberFormat="1" applyFont="1" applyFill="1" applyBorder="1" applyAlignment="1">
      <alignment horizontal="center" vertical="center" wrapText="1"/>
    </xf>
    <xf numFmtId="0" fontId="14" fillId="11" borderId="1" xfId="1" applyNumberFormat="1" applyFont="1" applyFill="1" applyBorder="1" applyAlignment="1">
      <alignment horizontal="center" vertical="center" wrapText="1"/>
    </xf>
    <xf numFmtId="0" fontId="13" fillId="0" borderId="1" xfId="1" applyNumberFormat="1" applyFont="1" applyBorder="1" applyAlignment="1">
      <alignment horizontal="center" vertical="center" wrapText="1"/>
    </xf>
    <xf numFmtId="0" fontId="14" fillId="0" borderId="1" xfId="1" applyNumberFormat="1" applyFont="1" applyBorder="1" applyAlignment="1">
      <alignment horizontal="center" vertical="center" wrapText="1"/>
    </xf>
    <xf numFmtId="9" fontId="0" fillId="11" borderId="0" xfId="1" applyFont="1" applyFill="1" applyAlignment="1">
      <alignment horizontal="center" vertical="center"/>
    </xf>
    <xf numFmtId="9" fontId="18" fillId="11" borderId="0" xfId="1" applyFont="1" applyFill="1" applyAlignment="1">
      <alignment horizontal="center" vertical="center"/>
    </xf>
    <xf numFmtId="9" fontId="0" fillId="11" borderId="0" xfId="1" applyFont="1" applyFill="1"/>
    <xf numFmtId="9" fontId="0" fillId="0" borderId="0" xfId="1" applyFont="1" applyAlignment="1">
      <alignment horizontal="center" vertical="center"/>
    </xf>
    <xf numFmtId="164" fontId="15" fillId="11" borderId="1" xfId="0" applyNumberFormat="1" applyFont="1" applyFill="1" applyBorder="1" applyAlignment="1">
      <alignment horizontal="center" vertical="center" wrapText="1"/>
    </xf>
    <xf numFmtId="9" fontId="15" fillId="11" borderId="1" xfId="1" applyFont="1" applyFill="1" applyBorder="1" applyAlignment="1">
      <alignment horizontal="center" vertical="center" wrapText="1"/>
    </xf>
    <xf numFmtId="164" fontId="15" fillId="0" borderId="1" xfId="0" applyNumberFormat="1" applyFont="1" applyBorder="1" applyAlignment="1">
      <alignment horizontal="center" vertical="center" wrapText="1"/>
    </xf>
    <xf numFmtId="9" fontId="15" fillId="0" borderId="1" xfId="1" applyFont="1" applyBorder="1" applyAlignment="1">
      <alignment horizontal="center" vertical="center" wrapText="1"/>
    </xf>
    <xf numFmtId="9" fontId="0" fillId="11" borderId="0" xfId="0" applyNumberFormat="1" applyFill="1"/>
    <xf numFmtId="9" fontId="17" fillId="11" borderId="1" xfId="1" applyFont="1" applyFill="1" applyBorder="1" applyAlignment="1">
      <alignment horizontal="center" vertical="center" wrapText="1"/>
    </xf>
    <xf numFmtId="9" fontId="9" fillId="11" borderId="0" xfId="0" applyNumberFormat="1" applyFont="1" applyFill="1"/>
    <xf numFmtId="0" fontId="24" fillId="11" borderId="23" xfId="0" applyFont="1" applyFill="1" applyBorder="1" applyAlignment="1">
      <alignment horizontal="center" vertical="center" textRotation="90" wrapText="1"/>
    </xf>
    <xf numFmtId="0" fontId="24" fillId="11" borderId="24" xfId="0" applyFont="1" applyFill="1" applyBorder="1" applyAlignment="1">
      <alignment horizontal="center" vertical="center" textRotation="90" wrapText="1"/>
    </xf>
    <xf numFmtId="0" fontId="24" fillId="11" borderId="22" xfId="0" applyFont="1" applyFill="1" applyBorder="1" applyAlignment="1">
      <alignment horizontal="center" vertical="center" textRotation="90" wrapText="1"/>
    </xf>
    <xf numFmtId="0" fontId="27" fillId="16" borderId="18" xfId="2" applyFont="1" applyFill="1" applyBorder="1" applyAlignment="1">
      <alignment horizontal="center" vertical="center" wrapText="1"/>
    </xf>
    <xf numFmtId="0" fontId="27" fillId="16" borderId="19" xfId="2" applyFont="1" applyFill="1" applyBorder="1" applyAlignment="1">
      <alignment horizontal="center" vertical="center" wrapText="1"/>
    </xf>
    <xf numFmtId="0" fontId="27" fillId="16" borderId="20" xfId="2" applyFont="1" applyFill="1" applyBorder="1" applyAlignment="1">
      <alignment horizontal="center" vertical="center" wrapText="1"/>
    </xf>
    <xf numFmtId="0" fontId="9" fillId="11" borderId="0" xfId="0" applyFont="1" applyFill="1" applyAlignment="1">
      <alignment vertical="top" wrapText="1"/>
    </xf>
    <xf numFmtId="0" fontId="23" fillId="7" borderId="9" xfId="0" applyFont="1" applyFill="1" applyBorder="1" applyAlignment="1">
      <alignment horizontal="center" vertical="center"/>
    </xf>
    <xf numFmtId="0" fontId="23" fillId="7" borderId="10" xfId="0" applyFont="1" applyFill="1" applyBorder="1" applyAlignment="1">
      <alignment horizontal="center" vertical="center"/>
    </xf>
    <xf numFmtId="0" fontId="23" fillId="7" borderId="11" xfId="0" applyFont="1" applyFill="1" applyBorder="1" applyAlignment="1">
      <alignment horizontal="center" vertical="center"/>
    </xf>
    <xf numFmtId="0" fontId="25" fillId="13" borderId="9" xfId="0" applyFont="1" applyFill="1" applyBorder="1" applyAlignment="1">
      <alignment horizontal="center" vertical="center"/>
    </xf>
    <xf numFmtId="0" fontId="25" fillId="13" borderId="10" xfId="0" applyFont="1" applyFill="1" applyBorder="1" applyAlignment="1">
      <alignment horizontal="center" vertical="center"/>
    </xf>
    <xf numFmtId="0" fontId="25" fillId="13" borderId="11" xfId="0" applyFont="1" applyFill="1" applyBorder="1" applyAlignment="1">
      <alignment horizontal="center" vertical="center"/>
    </xf>
    <xf numFmtId="0" fontId="23" fillId="15" borderId="9" xfId="0" applyFont="1" applyFill="1" applyBorder="1" applyAlignment="1">
      <alignment horizontal="center" vertical="center"/>
    </xf>
    <xf numFmtId="0" fontId="23" fillId="15" borderId="10" xfId="0" applyFont="1" applyFill="1" applyBorder="1" applyAlignment="1">
      <alignment horizontal="center" vertical="center"/>
    </xf>
    <xf numFmtId="0" fontId="23" fillId="15" borderId="11" xfId="0" applyFont="1" applyFill="1" applyBorder="1" applyAlignment="1">
      <alignment horizontal="center" vertical="center"/>
    </xf>
    <xf numFmtId="0" fontId="7" fillId="2" borderId="1" xfId="0" applyFont="1" applyFill="1" applyBorder="1" applyAlignment="1">
      <alignment horizontal="center" vertical="center"/>
    </xf>
    <xf numFmtId="0" fontId="14" fillId="11" borderId="1" xfId="0" applyFont="1" applyFill="1" applyBorder="1" applyAlignment="1">
      <alignment horizontal="center" vertical="center" wrapText="1"/>
    </xf>
    <xf numFmtId="9" fontId="23" fillId="17" borderId="25" xfId="1" applyFont="1" applyFill="1" applyBorder="1" applyAlignment="1">
      <alignment horizontal="center" vertical="center"/>
    </xf>
    <xf numFmtId="9" fontId="23" fillId="17" borderId="26" xfId="1" applyFont="1" applyFill="1" applyBorder="1" applyAlignment="1">
      <alignment horizontal="center" vertical="center"/>
    </xf>
    <xf numFmtId="9" fontId="23" fillId="17" borderId="27" xfId="1" applyFont="1" applyFill="1" applyBorder="1" applyAlignment="1">
      <alignment horizontal="center" vertical="center"/>
    </xf>
    <xf numFmtId="9" fontId="23" fillId="17" borderId="28" xfId="1" applyFont="1" applyFill="1" applyBorder="1" applyAlignment="1">
      <alignment horizontal="center" vertical="center"/>
    </xf>
    <xf numFmtId="9" fontId="23" fillId="17" borderId="0" xfId="1" applyFont="1" applyFill="1" applyBorder="1" applyAlignment="1">
      <alignment horizontal="center" vertical="center"/>
    </xf>
    <xf numFmtId="9" fontId="23" fillId="17" borderId="29" xfId="1" applyFont="1" applyFill="1" applyBorder="1" applyAlignment="1">
      <alignment horizontal="center" vertical="center"/>
    </xf>
    <xf numFmtId="9" fontId="23" fillId="17" borderId="30" xfId="1" applyFont="1" applyFill="1" applyBorder="1" applyAlignment="1">
      <alignment horizontal="center" vertical="center"/>
    </xf>
    <xf numFmtId="9" fontId="23" fillId="17" borderId="31" xfId="1" applyFont="1" applyFill="1" applyBorder="1" applyAlignment="1">
      <alignment horizontal="center" vertical="center"/>
    </xf>
    <xf numFmtId="9" fontId="23" fillId="17" borderId="32" xfId="1" applyFont="1" applyFill="1" applyBorder="1" applyAlignment="1">
      <alignment horizontal="center" vertical="center"/>
    </xf>
    <xf numFmtId="9" fontId="20" fillId="5" borderId="1" xfId="1" applyFont="1" applyFill="1" applyBorder="1" applyAlignment="1">
      <alignment horizontal="center" vertical="center" wrapText="1"/>
    </xf>
    <xf numFmtId="0" fontId="13" fillId="5" borderId="1" xfId="1" applyNumberFormat="1" applyFont="1" applyFill="1" applyBorder="1" applyAlignment="1">
      <alignment horizontal="center" vertical="center" wrapText="1"/>
    </xf>
    <xf numFmtId="0" fontId="13" fillId="11" borderId="1" xfId="1" applyNumberFormat="1" applyFont="1" applyFill="1" applyBorder="1" applyAlignment="1">
      <alignment horizontal="center" vertical="center" wrapText="1"/>
    </xf>
    <xf numFmtId="9" fontId="13" fillId="13" borderId="1" xfId="1" applyFont="1" applyFill="1" applyBorder="1" applyAlignment="1">
      <alignment horizontal="center" vertical="center" wrapText="1"/>
    </xf>
    <xf numFmtId="9" fontId="13" fillId="11" borderId="1" xfId="1" applyFont="1" applyFill="1" applyBorder="1" applyAlignment="1">
      <alignment horizontal="center" vertical="center" wrapText="1"/>
    </xf>
    <xf numFmtId="9" fontId="13" fillId="14" borderId="1" xfId="1" applyFont="1" applyFill="1" applyBorder="1" applyAlignment="1">
      <alignment horizontal="center" vertical="center" wrapText="1"/>
    </xf>
    <xf numFmtId="9" fontId="20" fillId="4" borderId="23" xfId="1" applyFont="1" applyFill="1" applyBorder="1" applyAlignment="1">
      <alignment horizontal="center" vertical="center" wrapText="1"/>
    </xf>
    <xf numFmtId="9" fontId="20" fillId="4" borderId="24" xfId="1" applyFont="1" applyFill="1" applyBorder="1" applyAlignment="1">
      <alignment horizontal="center" vertical="center" wrapText="1"/>
    </xf>
    <xf numFmtId="9" fontId="20" fillId="4" borderId="22" xfId="1" applyFont="1" applyFill="1" applyBorder="1" applyAlignment="1">
      <alignment horizontal="center" vertical="center" wrapText="1"/>
    </xf>
    <xf numFmtId="0" fontId="24" fillId="11" borderId="0" xfId="0" applyFont="1" applyFill="1" applyAlignment="1">
      <alignment horizontal="center"/>
    </xf>
    <xf numFmtId="9" fontId="20" fillId="14" borderId="1" xfId="1"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5" fillId="10" borderId="6" xfId="0" applyFont="1" applyFill="1" applyBorder="1" applyAlignment="1">
      <alignment horizontal="left" vertical="top" wrapText="1"/>
    </xf>
    <xf numFmtId="0" fontId="5" fillId="9" borderId="0" xfId="0" applyFont="1" applyFill="1" applyAlignment="1">
      <alignment horizontal="left" vertical="top" wrapText="1"/>
    </xf>
    <xf numFmtId="0" fontId="4" fillId="10" borderId="6" xfId="0" applyFont="1" applyFill="1" applyBorder="1" applyAlignment="1">
      <alignment horizontal="left" vertical="top" wrapText="1"/>
    </xf>
  </cellXfs>
  <cellStyles count="3">
    <cellStyle name="Lien hypertexte" xfId="2" builtinId="8"/>
    <cellStyle name="Normal" xfId="0" builtinId="0"/>
    <cellStyle name="Pourcentage" xfId="1" builtinId="5"/>
  </cellStyles>
  <dxfs count="267">
    <dxf>
      <font>
        <color theme="2"/>
      </font>
    </dxf>
    <dxf>
      <font>
        <color theme="2"/>
      </font>
    </dxf>
    <dxf>
      <font>
        <color theme="2"/>
      </font>
    </dxf>
    <dxf>
      <font>
        <color theme="2"/>
      </font>
    </dxf>
    <dxf>
      <font>
        <color theme="2"/>
      </font>
    </dxf>
    <dxf>
      <font>
        <color theme="2"/>
      </font>
    </dxf>
    <dxf>
      <font>
        <color theme="2"/>
      </font>
    </dxf>
    <dxf>
      <font>
        <color theme="2"/>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006100"/>
      </font>
      <fill>
        <patternFill>
          <bgColor rgb="FFC6EFCE"/>
        </patternFill>
      </fill>
    </dxf>
    <dxf>
      <fill>
        <patternFill>
          <bgColor rgb="FFFFFF00"/>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2" tint="-9.9948118533890809E-2"/>
      </font>
    </dxf>
    <dxf>
      <fill>
        <patternFill>
          <bgColor rgb="FFFFFF00"/>
        </patternFill>
      </fill>
    </dxf>
    <dxf>
      <fill>
        <patternFill>
          <bgColor rgb="FFFFFF00"/>
        </patternFill>
      </fill>
    </dxf>
    <dxf>
      <font>
        <color rgb="FF006100"/>
      </font>
      <fill>
        <patternFill>
          <bgColor rgb="FFC6EF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ont>
        <color rgb="FF006100"/>
      </font>
      <fill>
        <patternFill>
          <bgColor rgb="FFC6EF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FF00"/>
        </patternFill>
      </fill>
    </dxf>
    <dxf>
      <font>
        <color theme="2" tint="-9.9948118533890809E-2"/>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theme="9" tint="-0.24994659260841701"/>
      </font>
    </dxf>
    <dxf>
      <font>
        <color rgb="FF006100"/>
      </font>
      <fill>
        <patternFill>
          <bgColor rgb="FFC6EFCE"/>
        </patternFill>
      </fill>
    </dxf>
    <dxf>
      <font>
        <color theme="9" tint="-0.24994659260841701"/>
      </font>
    </dxf>
    <dxf>
      <font>
        <color theme="9" tint="-0.24994659260841701"/>
      </font>
    </dxf>
    <dxf>
      <font>
        <color theme="9" tint="-0.24994659260841701"/>
      </font>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FF00"/>
        </patternFill>
      </fill>
    </dxf>
    <dxf>
      <font>
        <color rgb="FF006100"/>
      </font>
      <fill>
        <patternFill>
          <bgColor rgb="FFC6EFCE"/>
        </patternFill>
      </fill>
    </dxf>
    <dxf>
      <font>
        <color rgb="FF9C0006"/>
      </font>
      <fill>
        <patternFill>
          <bgColor rgb="FFFFC7CE"/>
        </patternFill>
      </fill>
    </dxf>
    <dxf>
      <fill>
        <patternFill>
          <bgColor rgb="FFFFFF00"/>
        </patternFill>
      </fill>
    </dxf>
    <dxf>
      <font>
        <color rgb="FF006100"/>
      </font>
      <fill>
        <patternFill>
          <bgColor rgb="FFC6EF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9" tint="-0.24994659260841701"/>
      </font>
    </dxf>
    <dxf>
      <font>
        <color theme="9" tint="-0.24994659260841701"/>
      </font>
    </dxf>
    <dxf>
      <font>
        <color theme="9" tint="-0.24994659260841701"/>
      </font>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Pilier environnemental - maturité</a:t>
            </a:r>
            <a:r>
              <a:rPr lang="fr-FR" baseline="0"/>
              <a:t> par thématique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4317847409976626"/>
          <c:y val="0.19163887490651169"/>
          <c:w val="0.53098225922854025"/>
          <c:h val="0.70412331256831273"/>
        </c:manualLayout>
      </c:layout>
      <c:radarChart>
        <c:radarStyle val="marker"/>
        <c:varyColors val="0"/>
        <c:ser>
          <c:idx val="0"/>
          <c:order val="0"/>
          <c:spPr>
            <a:ln w="28575" cap="rnd">
              <a:solidFill>
                <a:schemeClr val="accent6">
                  <a:lumMod val="75000"/>
                </a:schemeClr>
              </a:solidFill>
              <a:round/>
            </a:ln>
            <a:effectLst/>
          </c:spPr>
          <c:marker>
            <c:symbol val="none"/>
          </c:marker>
          <c:dLbls>
            <c:dLbl>
              <c:idx val="0"/>
              <c:layout>
                <c:manualLayout>
                  <c:x val="4.791666666666667E-2"/>
                  <c:y val="6.3636363636363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BFB-4EA6-A729-ADDEA44D0FC0}"/>
                </c:ext>
              </c:extLst>
            </c:dLbl>
            <c:dLbl>
              <c:idx val="1"/>
              <c:layout>
                <c:manualLayout>
                  <c:x val="-2.0833333333333485E-2"/>
                  <c:y val="5.75757575757575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BFB-4EA6-A729-ADDEA44D0FC0}"/>
                </c:ext>
              </c:extLst>
            </c:dLbl>
            <c:dLbl>
              <c:idx val="2"/>
              <c:layout>
                <c:manualLayout>
                  <c:x val="4.1666666666665903E-3"/>
                  <c:y val="-1.81818181818181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BFB-4EA6-A729-ADDEA44D0FC0}"/>
                </c:ext>
              </c:extLst>
            </c:dLbl>
            <c:dLbl>
              <c:idx val="3"/>
              <c:layout>
                <c:manualLayout>
                  <c:x val="1.2499999999999924E-2"/>
                  <c:y val="-1.1110982756090176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BFB-4EA6-A729-ADDEA44D0FC0}"/>
                </c:ext>
              </c:extLst>
            </c:dLbl>
            <c:dLbl>
              <c:idx val="4"/>
              <c:layout>
                <c:manualLayout>
                  <c:x val="8.3333333333333332E-3"/>
                  <c:y val="1.8181818181818181E-2"/>
                </c:manualLayout>
              </c:layout>
              <c:spPr>
                <a:noFill/>
                <a:ln>
                  <a:noFill/>
                </a:ln>
                <a:effectLst/>
              </c:spPr>
              <c:txPr>
                <a:bodyPr rot="0" spcFirstLastPara="1" vertOverflow="overflow" horzOverflow="overflow" vert="horz" wrap="square" lIns="36000" tIns="19050" rIns="36000" bIns="19050" anchor="ctr" anchorCtr="1">
                  <a:spAutoFit/>
                </a:bodyPr>
                <a:lstStyle/>
                <a:p>
                  <a:pPr>
                    <a:defRPr sz="800" b="0" i="0" u="none" strike="noStrike" kern="1200" baseline="0">
                      <a:solidFill>
                        <a:schemeClr val="accent6">
                          <a:lumMod val="50000"/>
                        </a:schemeClr>
                      </a:solidFill>
                      <a:latin typeface="+mn-lt"/>
                      <a:ea typeface="+mn-ea"/>
                      <a:cs typeface="+mn-cs"/>
                    </a:defRPr>
                  </a:pPr>
                  <a:endParaRPr lang="fr-FR"/>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2-ABFB-4EA6-A729-ADDEA44D0FC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accent6">
                        <a:lumMod val="50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Résultats'!$K$35:$K$39</c:f>
              <c:strCache>
                <c:ptCount val="5"/>
                <c:pt idx="0">
                  <c:v>Management environnemental</c:v>
                </c:pt>
                <c:pt idx="1">
                  <c:v>Gestion des déchets</c:v>
                </c:pt>
                <c:pt idx="2">
                  <c:v>Gestion des produits chimiques </c:v>
                </c:pt>
                <c:pt idx="3">
                  <c:v>Changement climatique/ management de l'énergie</c:v>
                </c:pt>
                <c:pt idx="4">
                  <c:v>Éco-conception des produits</c:v>
                </c:pt>
              </c:strCache>
            </c:strRef>
          </c:cat>
          <c:val>
            <c:numRef>
              <c:f>'3. Résultats'!$P$35:$P$39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ABFB-4EA6-A729-ADDEA44D0FC0}"/>
            </c:ext>
          </c:extLst>
        </c:ser>
        <c:dLbls>
          <c:showLegendKey val="0"/>
          <c:showVal val="0"/>
          <c:showCatName val="0"/>
          <c:showSerName val="0"/>
          <c:showPercent val="0"/>
          <c:showBubbleSize val="0"/>
        </c:dLbls>
        <c:axId val="1661562496"/>
        <c:axId val="1661563456"/>
      </c:radarChart>
      <c:catAx>
        <c:axId val="1661562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0"/>
          <a:lstStyle/>
          <a:p>
            <a:pPr>
              <a:defRPr sz="800" b="0" i="0" u="none" strike="noStrike" kern="1200" baseline="0">
                <a:solidFill>
                  <a:schemeClr val="accent6">
                    <a:lumMod val="50000"/>
                  </a:schemeClr>
                </a:solidFill>
                <a:latin typeface="+mn-lt"/>
                <a:ea typeface="+mn-ea"/>
                <a:cs typeface="+mn-cs"/>
              </a:defRPr>
            </a:pPr>
            <a:endParaRPr lang="fr-FR"/>
          </a:p>
        </c:txPr>
        <c:crossAx val="1661563456"/>
        <c:crosses val="autoZero"/>
        <c:auto val="1"/>
        <c:lblAlgn val="ctr"/>
        <c:lblOffset val="100"/>
        <c:noMultiLvlLbl val="0"/>
      </c:catAx>
      <c:valAx>
        <c:axId val="1661563456"/>
        <c:scaling>
          <c:orientation val="minMax"/>
          <c:max val="1"/>
          <c:min val="-1"/>
        </c:scaling>
        <c:delete val="0"/>
        <c:axPos val="l"/>
        <c:majorGridlines>
          <c:spPr>
            <a:ln w="9525" cap="flat" cmpd="sng" algn="ctr">
              <a:solidFill>
                <a:schemeClr val="bg2">
                  <a:lumMod val="7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66156249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Pilier social - structuration</a:t>
            </a:r>
            <a:r>
              <a:rPr lang="fr-FR" baseline="0"/>
              <a:t> interne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spPr>
            <a:ln w="28575" cap="rnd">
              <a:solidFill>
                <a:schemeClr val="accent1"/>
              </a:solidFill>
              <a:round/>
            </a:ln>
            <a:effectLst/>
          </c:spPr>
          <c:marker>
            <c:symbol val="none"/>
          </c:marker>
          <c:dLbls>
            <c:dLbl>
              <c:idx val="0"/>
              <c:layout>
                <c:manualLayout>
                  <c:x val="4.1118021672758728E-2"/>
                  <c:y val="3.6281173955944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464-47E6-8A70-BC235D89BA51}"/>
                </c:ext>
              </c:extLst>
            </c:dLbl>
            <c:dLbl>
              <c:idx val="1"/>
              <c:layout>
                <c:manualLayout>
                  <c:x val="-1.541925812728456E-2"/>
                  <c:y val="2.90249391647558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464-47E6-8A70-BC235D89BA51}"/>
                </c:ext>
              </c:extLst>
            </c:dLbl>
            <c:dLbl>
              <c:idx val="2"/>
              <c:layout>
                <c:manualLayout>
                  <c:x val="7.0508147220376835E-2"/>
                  <c:y val="-3.9790278600486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64-47E6-8A70-BC235D89BA51}"/>
                </c:ext>
              </c:extLst>
            </c:dLbl>
            <c:dLbl>
              <c:idx val="3"/>
              <c:layout>
                <c:manualLayout>
                  <c:x val="7.7096290636422798E-3"/>
                  <c:y val="1.08843521867834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464-47E6-8A70-BC235D89BA51}"/>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accent5">
                        <a:lumMod val="7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Résultats'!$L$4:$O$4</c:f>
              <c:strCache>
                <c:ptCount val="4"/>
                <c:pt idx="0">
                  <c:v>Politiques</c:v>
                </c:pt>
                <c:pt idx="1">
                  <c:v>Gouvernance</c:v>
                </c:pt>
                <c:pt idx="2">
                  <c:v>Actions</c:v>
                </c:pt>
                <c:pt idx="3">
                  <c:v>Résultats</c:v>
                </c:pt>
              </c:strCache>
            </c:strRef>
          </c:cat>
          <c:val>
            <c:numRef>
              <c:f>'3. Résultats'!$L$11:$O$11</c:f>
              <c:numCache>
                <c:formatCode>0%</c:formatCode>
                <c:ptCount val="4"/>
                <c:pt idx="0">
                  <c:v>0</c:v>
                </c:pt>
                <c:pt idx="1">
                  <c:v>0</c:v>
                </c:pt>
                <c:pt idx="2">
                  <c:v>0</c:v>
                </c:pt>
                <c:pt idx="3">
                  <c:v>0</c:v>
                </c:pt>
              </c:numCache>
            </c:numRef>
          </c:val>
          <c:extLst>
            <c:ext xmlns:c16="http://schemas.microsoft.com/office/drawing/2014/chart" uri="{C3380CC4-5D6E-409C-BE32-E72D297353CC}">
              <c16:uniqueId val="{00000000-5952-4F3D-9179-1666ADAA19CE}"/>
            </c:ext>
          </c:extLst>
        </c:ser>
        <c:dLbls>
          <c:showLegendKey val="0"/>
          <c:showVal val="0"/>
          <c:showCatName val="0"/>
          <c:showSerName val="0"/>
          <c:showPercent val="0"/>
          <c:showBubbleSize val="0"/>
        </c:dLbls>
        <c:axId val="1661562496"/>
        <c:axId val="1661563456"/>
      </c:radarChart>
      <c:catAx>
        <c:axId val="1661562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070C0"/>
                </a:solidFill>
                <a:latin typeface="+mn-lt"/>
                <a:ea typeface="+mn-ea"/>
                <a:cs typeface="+mn-cs"/>
              </a:defRPr>
            </a:pPr>
            <a:endParaRPr lang="fr-FR"/>
          </a:p>
        </c:txPr>
        <c:crossAx val="1661563456"/>
        <c:crosses val="autoZero"/>
        <c:auto val="1"/>
        <c:lblAlgn val="ctr"/>
        <c:lblOffset val="100"/>
        <c:noMultiLvlLbl val="0"/>
      </c:catAx>
      <c:valAx>
        <c:axId val="1661563456"/>
        <c:scaling>
          <c:orientation val="minMax"/>
          <c:max val="1"/>
          <c:min val="-1"/>
        </c:scaling>
        <c:delete val="0"/>
        <c:axPos val="l"/>
        <c:majorGridlines>
          <c:spPr>
            <a:ln w="9525" cap="flat" cmpd="sng" algn="ctr">
              <a:solidFill>
                <a:schemeClr val="bg2">
                  <a:lumMod val="7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6156249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Pilier environnemental - structuration</a:t>
            </a:r>
            <a:r>
              <a:rPr lang="fr-FR" baseline="0"/>
              <a:t> interne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spPr>
            <a:ln w="28575" cap="rnd">
              <a:solidFill>
                <a:schemeClr val="accent6">
                  <a:lumMod val="75000"/>
                </a:schemeClr>
              </a:solidFill>
              <a:round/>
            </a:ln>
            <a:effectLst/>
          </c:spPr>
          <c:marker>
            <c:symbol val="none"/>
          </c:marker>
          <c:dLbls>
            <c:dLbl>
              <c:idx val="0"/>
              <c:layout>
                <c:manualLayout>
                  <c:x val="5.1359625289709367E-2"/>
                  <c:y val="5.91512615177041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CD-4AD8-8781-BB1178414A1F}"/>
                </c:ext>
              </c:extLst>
            </c:dLbl>
            <c:dLbl>
              <c:idx val="1"/>
              <c:layout>
                <c:manualLayout>
                  <c:x val="-5.6765901635994563E-2"/>
                  <c:y val="5.29248129368931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CD-4AD8-8781-BB1178414A1F}"/>
                </c:ext>
              </c:extLst>
            </c:dLbl>
            <c:dLbl>
              <c:idx val="2"/>
              <c:layout>
                <c:manualLayout>
                  <c:x val="3.5140796250853777E-2"/>
                  <c:y val="-4.6698364356082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CD-4AD8-8781-BB1178414A1F}"/>
                </c:ext>
              </c:extLst>
            </c:dLbl>
            <c:dLbl>
              <c:idx val="3"/>
              <c:layout>
                <c:manualLayout>
                  <c:x val="4.0547072597138974E-2"/>
                  <c:y val="9.339672871216451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CD-4AD8-8781-BB1178414A1F}"/>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accent6">
                        <a:lumMod val="50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Résultats'!$L$34:$O$34</c:f>
              <c:strCache>
                <c:ptCount val="4"/>
                <c:pt idx="0">
                  <c:v>Politiques</c:v>
                </c:pt>
                <c:pt idx="1">
                  <c:v>Gouvernance</c:v>
                </c:pt>
                <c:pt idx="2">
                  <c:v>Actions</c:v>
                </c:pt>
                <c:pt idx="3">
                  <c:v>Résultats</c:v>
                </c:pt>
              </c:strCache>
            </c:strRef>
          </c:cat>
          <c:val>
            <c:numRef>
              <c:f>'3. Résultats'!$L$40:$O$40</c:f>
              <c:numCache>
                <c:formatCode>0%</c:formatCode>
                <c:ptCount val="4"/>
                <c:pt idx="0">
                  <c:v>0</c:v>
                </c:pt>
                <c:pt idx="1">
                  <c:v>0</c:v>
                </c:pt>
                <c:pt idx="2">
                  <c:v>0</c:v>
                </c:pt>
                <c:pt idx="3">
                  <c:v>0</c:v>
                </c:pt>
              </c:numCache>
            </c:numRef>
          </c:val>
          <c:extLst>
            <c:ext xmlns:c16="http://schemas.microsoft.com/office/drawing/2014/chart" uri="{C3380CC4-5D6E-409C-BE32-E72D297353CC}">
              <c16:uniqueId val="{00000000-C9CD-4AD8-8781-BB1178414A1F}"/>
            </c:ext>
          </c:extLst>
        </c:ser>
        <c:dLbls>
          <c:showLegendKey val="0"/>
          <c:showVal val="0"/>
          <c:showCatName val="0"/>
          <c:showSerName val="0"/>
          <c:showPercent val="0"/>
          <c:showBubbleSize val="0"/>
        </c:dLbls>
        <c:axId val="1661562496"/>
        <c:axId val="1661563456"/>
      </c:radarChart>
      <c:catAx>
        <c:axId val="1661562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accent6">
                    <a:lumMod val="50000"/>
                  </a:schemeClr>
                </a:solidFill>
                <a:latin typeface="+mn-lt"/>
                <a:ea typeface="+mn-ea"/>
                <a:cs typeface="+mn-cs"/>
              </a:defRPr>
            </a:pPr>
            <a:endParaRPr lang="fr-FR"/>
          </a:p>
        </c:txPr>
        <c:crossAx val="1661563456"/>
        <c:crosses val="autoZero"/>
        <c:auto val="1"/>
        <c:lblAlgn val="ctr"/>
        <c:lblOffset val="100"/>
        <c:noMultiLvlLbl val="0"/>
      </c:catAx>
      <c:valAx>
        <c:axId val="1661563456"/>
        <c:scaling>
          <c:orientation val="minMax"/>
          <c:max val="1"/>
          <c:min val="-1"/>
        </c:scaling>
        <c:delete val="0"/>
        <c:axPos val="l"/>
        <c:majorGridlines>
          <c:spPr>
            <a:ln w="9525" cap="flat" cmpd="sng" algn="ctr">
              <a:solidFill>
                <a:schemeClr val="bg2">
                  <a:lumMod val="7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166156249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Pilier gouvernance - structuration</a:t>
            </a:r>
            <a:r>
              <a:rPr lang="fr-FR" baseline="0"/>
              <a:t> interne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tx>
            <c:strRef>
              <c:f>'3. Résultats'!$L$72:$O$72</c:f>
              <c:strCache>
                <c:ptCount val="4"/>
                <c:pt idx="0">
                  <c:v>#DIV/0!</c:v>
                </c:pt>
                <c:pt idx="1">
                  <c:v>#DIV/0!</c:v>
                </c:pt>
                <c:pt idx="2">
                  <c:v>#DIV/0!</c:v>
                </c:pt>
                <c:pt idx="3">
                  <c:v>#DIV/0!</c:v>
                </c:pt>
              </c:strCache>
            </c:strRef>
          </c:tx>
          <c:spPr>
            <a:ln w="28575" cap="rnd">
              <a:solidFill>
                <a:schemeClr val="accent2">
                  <a:lumMod val="75000"/>
                </a:schemeClr>
              </a:solidFill>
              <a:round/>
            </a:ln>
            <a:effectLst/>
          </c:spPr>
          <c:marker>
            <c:symbol val="none"/>
          </c:marker>
          <c:dLbls>
            <c:dLbl>
              <c:idx val="0"/>
              <c:layout>
                <c:manualLayout>
                  <c:x val="4.0398154027027858E-2"/>
                  <c:y val="5.43088591861083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55-49D1-8E2D-36CA73020B28}"/>
                </c:ext>
              </c:extLst>
            </c:dLbl>
            <c:dLbl>
              <c:idx val="1"/>
              <c:layout>
                <c:manualLayout>
                  <c:x val="-5.1170995100902075E-2"/>
                  <c:y val="4.82745414987629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55-49D1-8E2D-36CA73020B28}"/>
                </c:ext>
              </c:extLst>
            </c:dLbl>
            <c:dLbl>
              <c:idx val="2"/>
              <c:layout>
                <c:manualLayout>
                  <c:x val="4.0398154027027858E-2"/>
                  <c:y val="-6.63774945607991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55-49D1-8E2D-36CA73020B28}"/>
                </c:ext>
              </c:extLst>
            </c:dLbl>
            <c:dLbl>
              <c:idx val="3"/>
              <c:layout>
                <c:manualLayout>
                  <c:x val="4.3091364295496488E-2"/>
                  <c:y val="2.41372707493814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55-49D1-8E2D-36CA73020B28}"/>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2">
                        <a:lumMod val="50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Résultats'!$L$65:$O$65</c:f>
              <c:strCache>
                <c:ptCount val="4"/>
                <c:pt idx="0">
                  <c:v>Politiques</c:v>
                </c:pt>
                <c:pt idx="1">
                  <c:v>Gouvernance</c:v>
                </c:pt>
                <c:pt idx="2">
                  <c:v>Actions</c:v>
                </c:pt>
                <c:pt idx="3">
                  <c:v>Résultats</c:v>
                </c:pt>
              </c:strCache>
            </c:strRef>
          </c:cat>
          <c:val>
            <c:numRef>
              <c:f>'3. Résultats'!$L$72:$O$72</c:f>
              <c:numCache>
                <c:formatCode>0%</c:formatCode>
                <c:ptCount val="4"/>
                <c:pt idx="0">
                  <c:v>0</c:v>
                </c:pt>
                <c:pt idx="1">
                  <c:v>0</c:v>
                </c:pt>
                <c:pt idx="2">
                  <c:v>0</c:v>
                </c:pt>
                <c:pt idx="3">
                  <c:v>0</c:v>
                </c:pt>
              </c:numCache>
            </c:numRef>
          </c:val>
          <c:extLst>
            <c:ext xmlns:c16="http://schemas.microsoft.com/office/drawing/2014/chart" uri="{C3380CC4-5D6E-409C-BE32-E72D297353CC}">
              <c16:uniqueId val="{00000000-2055-49D1-8E2D-36CA73020B28}"/>
            </c:ext>
          </c:extLst>
        </c:ser>
        <c:dLbls>
          <c:showLegendKey val="0"/>
          <c:showVal val="0"/>
          <c:showCatName val="0"/>
          <c:showSerName val="0"/>
          <c:showPercent val="0"/>
          <c:showBubbleSize val="0"/>
        </c:dLbls>
        <c:axId val="1661562496"/>
        <c:axId val="1661563456"/>
      </c:radarChart>
      <c:catAx>
        <c:axId val="1661562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accent2">
                    <a:lumMod val="50000"/>
                  </a:schemeClr>
                </a:solidFill>
                <a:latin typeface="+mn-lt"/>
                <a:ea typeface="+mn-ea"/>
                <a:cs typeface="+mn-cs"/>
              </a:defRPr>
            </a:pPr>
            <a:endParaRPr lang="fr-FR"/>
          </a:p>
        </c:txPr>
        <c:crossAx val="1661563456"/>
        <c:crosses val="autoZero"/>
        <c:auto val="1"/>
        <c:lblAlgn val="ctr"/>
        <c:lblOffset val="100"/>
        <c:noMultiLvlLbl val="0"/>
      </c:catAx>
      <c:valAx>
        <c:axId val="1661563456"/>
        <c:scaling>
          <c:orientation val="minMax"/>
          <c:max val="1"/>
          <c:min val="-1"/>
        </c:scaling>
        <c:delete val="0"/>
        <c:axPos val="l"/>
        <c:majorGridlines>
          <c:spPr>
            <a:ln w="9525" cap="flat" cmpd="sng" algn="ctr">
              <a:solidFill>
                <a:schemeClr val="bg2">
                  <a:lumMod val="7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6156249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Pilier social - maturité</a:t>
            </a:r>
            <a:r>
              <a:rPr lang="fr-FR" baseline="0"/>
              <a:t> par thématique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4317847409976626"/>
          <c:y val="0.19163887490651169"/>
          <c:w val="0.53098225922854025"/>
          <c:h val="0.70412331256831273"/>
        </c:manualLayout>
      </c:layout>
      <c:radarChart>
        <c:radarStyle val="marker"/>
        <c:varyColors val="0"/>
        <c:ser>
          <c:idx val="0"/>
          <c:order val="0"/>
          <c:spPr>
            <a:ln w="28575" cap="rnd">
              <a:solidFill>
                <a:schemeClr val="accent1"/>
              </a:solidFill>
              <a:round/>
            </a:ln>
            <a:effectLst/>
          </c:spPr>
          <c:marker>
            <c:symbol val="none"/>
          </c:marker>
          <c:dLbls>
            <c:dLbl>
              <c:idx val="0"/>
              <c:layout>
                <c:manualLayout>
                  <c:x val="7.570228272517629E-2"/>
                  <c:y val="9.07029348898623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50-45A3-996D-D89A8AC2B39D}"/>
                </c:ext>
              </c:extLst>
            </c:dLbl>
            <c:dLbl>
              <c:idx val="1"/>
              <c:layout>
                <c:manualLayout>
                  <c:x val="-1.6822729494483525E-2"/>
                  <c:y val="-3.9909291351539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50-45A3-996D-D89A8AC2B39D}"/>
                </c:ext>
              </c:extLst>
            </c:dLbl>
            <c:dLbl>
              <c:idx val="2"/>
              <c:layout>
                <c:manualLayout>
                  <c:x val="1.6822729494483525E-2"/>
                  <c:y val="-4.3537408747133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50-45A3-996D-D89A8AC2B39D}"/>
                </c:ext>
              </c:extLst>
            </c:dLbl>
            <c:dLbl>
              <c:idx val="3"/>
              <c:layout>
                <c:manualLayout>
                  <c:x val="4.4159664923019454E-2"/>
                  <c:y val="-1.08843521867836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750-45A3-996D-D89A8AC2B39D}"/>
                </c:ext>
              </c:extLst>
            </c:dLbl>
            <c:dLbl>
              <c:idx val="4"/>
              <c:layout>
                <c:manualLayout>
                  <c:x val="4.626250610982994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50-45A3-996D-D89A8AC2B39D}"/>
                </c:ext>
              </c:extLst>
            </c:dLbl>
            <c:dLbl>
              <c:idx val="5"/>
              <c:layout>
                <c:manualLayout>
                  <c:x val="1.2617047120862701E-2"/>
                  <c:y val="-7.25623479118905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50-45A3-996D-D89A8AC2B39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Résultats'!$K$5:$K$10</c:f>
              <c:strCache>
                <c:ptCount val="6"/>
                <c:pt idx="0">
                  <c:v>Attractivité des talents </c:v>
                </c:pt>
                <c:pt idx="1">
                  <c:v>Santé et sécurité au travail</c:v>
                </c:pt>
                <c:pt idx="2">
                  <c:v>Qualité de vie et Conditions de travail (QVCT)</c:v>
                </c:pt>
                <c:pt idx="3">
                  <c:v>Dialogue social</c:v>
                </c:pt>
                <c:pt idx="4">
                  <c:v>Développement des compétences</c:v>
                </c:pt>
                <c:pt idx="5">
                  <c:v>Diversité et inclusion</c:v>
                </c:pt>
              </c:strCache>
            </c:strRef>
          </c:cat>
          <c:val>
            <c:numRef>
              <c:f>'3. Résultats'!$P$5:$P$10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AA6-41A0-AFE2-A3A354A994E9}"/>
            </c:ext>
          </c:extLst>
        </c:ser>
        <c:dLbls>
          <c:showLegendKey val="0"/>
          <c:showVal val="0"/>
          <c:showCatName val="0"/>
          <c:showSerName val="0"/>
          <c:showPercent val="0"/>
          <c:showBubbleSize val="0"/>
        </c:dLbls>
        <c:axId val="1661562496"/>
        <c:axId val="1661563456"/>
      </c:radarChart>
      <c:catAx>
        <c:axId val="1661562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070C0"/>
                </a:solidFill>
                <a:latin typeface="+mn-lt"/>
                <a:ea typeface="+mn-ea"/>
                <a:cs typeface="+mn-cs"/>
              </a:defRPr>
            </a:pPr>
            <a:endParaRPr lang="fr-FR"/>
          </a:p>
        </c:txPr>
        <c:crossAx val="1661563456"/>
        <c:crosses val="autoZero"/>
        <c:auto val="1"/>
        <c:lblAlgn val="ctr"/>
        <c:lblOffset val="100"/>
        <c:noMultiLvlLbl val="0"/>
      </c:catAx>
      <c:valAx>
        <c:axId val="1661563456"/>
        <c:scaling>
          <c:orientation val="minMax"/>
          <c:max val="1"/>
          <c:min val="-1"/>
        </c:scaling>
        <c:delete val="0"/>
        <c:axPos val="l"/>
        <c:majorGridlines>
          <c:spPr>
            <a:ln w="9525" cap="flat" cmpd="sng" algn="ctr">
              <a:solidFill>
                <a:schemeClr val="bg2">
                  <a:lumMod val="7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615624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Pilier gouvernance - maturité</a:t>
            </a:r>
            <a:r>
              <a:rPr lang="fr-FR" baseline="0"/>
              <a:t> par thématique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24317847409976626"/>
          <c:y val="0.19163887490651169"/>
          <c:w val="0.53098225922854025"/>
          <c:h val="0.70412331256831273"/>
        </c:manualLayout>
      </c:layout>
      <c:radarChart>
        <c:radarStyle val="marker"/>
        <c:varyColors val="0"/>
        <c:ser>
          <c:idx val="0"/>
          <c:order val="0"/>
          <c:tx>
            <c:strRef>
              <c:f>'3. Résultats'!$P$66:$P$71</c:f>
              <c:strCache>
                <c:ptCount val="6"/>
                <c:pt idx="0">
                  <c:v>#DIV/0!</c:v>
                </c:pt>
                <c:pt idx="1">
                  <c:v>#DIV/0!</c:v>
                </c:pt>
                <c:pt idx="2">
                  <c:v>#DIV/0!</c:v>
                </c:pt>
                <c:pt idx="3">
                  <c:v>#DIV/0!</c:v>
                </c:pt>
                <c:pt idx="4">
                  <c:v>#DIV/0!</c:v>
                </c:pt>
                <c:pt idx="5">
                  <c:v>#DIV/0!</c:v>
                </c:pt>
              </c:strCache>
            </c:strRef>
          </c:tx>
          <c:spPr>
            <a:ln w="28575" cap="rnd">
              <a:solidFill>
                <a:schemeClr val="accent2">
                  <a:lumMod val="75000"/>
                </a:schemeClr>
              </a:solidFill>
              <a:round/>
            </a:ln>
            <a:effectLst/>
          </c:spPr>
          <c:marker>
            <c:symbol val="none"/>
          </c:marker>
          <c:dLbls>
            <c:dLbl>
              <c:idx val="0"/>
              <c:layout>
                <c:manualLayout>
                  <c:x val="2.080377940786219E-2"/>
                  <c:y val="2.71604950006154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2F-4614-883A-64EC7EAC3E8D}"/>
                </c:ext>
              </c:extLst>
            </c:dLbl>
            <c:dLbl>
              <c:idx val="1"/>
              <c:layout>
                <c:manualLayout>
                  <c:x val="0"/>
                  <c:y val="5.73388227790771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E2F-4614-883A-64EC7EAC3E8D}"/>
                </c:ext>
              </c:extLst>
            </c:dLbl>
            <c:dLbl>
              <c:idx val="2"/>
              <c:layout>
                <c:manualLayout>
                  <c:x val="-6.4491716164372784E-2"/>
                  <c:y val="3.01783277784605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E2F-4614-883A-64EC7EAC3E8D}"/>
                </c:ext>
              </c:extLst>
            </c:dLbl>
            <c:dLbl>
              <c:idx val="3"/>
              <c:layout>
                <c:manualLayout>
                  <c:x val="-3.5366424993365723E-2"/>
                  <c:y val="-3.92318261120000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E2F-4614-883A-64EC7EAC3E8D}"/>
                </c:ext>
              </c:extLst>
            </c:dLbl>
            <c:dLbl>
              <c:idx val="4"/>
              <c:layout>
                <c:manualLayout>
                  <c:x val="0"/>
                  <c:y val="-5.73388227790770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E2F-4614-883A-64EC7EAC3E8D}"/>
                </c:ext>
              </c:extLst>
            </c:dLbl>
            <c:dLbl>
              <c:idx val="5"/>
              <c:layout>
                <c:manualLayout>
                  <c:x val="1.8723401467075972E-2"/>
                  <c:y val="-9.05349833353848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E2F-4614-883A-64EC7EAC3E8D}"/>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accent2">
                        <a:lumMod val="50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Résultats'!$K$66:$K$71</c:f>
              <c:strCache>
                <c:ptCount val="6"/>
                <c:pt idx="0">
                  <c:v>Stratégie RSE </c:v>
                </c:pt>
                <c:pt idx="1">
                  <c:v>Éthique</c:v>
                </c:pt>
                <c:pt idx="2">
                  <c:v>Cybersécurité </c:v>
                </c:pt>
                <c:pt idx="3">
                  <c:v>Satisfaction clients et qualité et sécurité des produits </c:v>
                </c:pt>
                <c:pt idx="4">
                  <c:v>Achats responsables </c:v>
                </c:pt>
                <c:pt idx="5">
                  <c:v>Partenariats et mécénat </c:v>
                </c:pt>
              </c:strCache>
            </c:strRef>
          </c:cat>
          <c:val>
            <c:numRef>
              <c:f>'3. Résultats'!$P$66:$P$71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E2F-4614-883A-64EC7EAC3E8D}"/>
            </c:ext>
          </c:extLst>
        </c:ser>
        <c:dLbls>
          <c:showLegendKey val="0"/>
          <c:showVal val="0"/>
          <c:showCatName val="0"/>
          <c:showSerName val="0"/>
          <c:showPercent val="0"/>
          <c:showBubbleSize val="0"/>
        </c:dLbls>
        <c:axId val="1661562496"/>
        <c:axId val="1661563456"/>
      </c:radarChart>
      <c:catAx>
        <c:axId val="1661562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accent2">
                    <a:lumMod val="50000"/>
                  </a:schemeClr>
                </a:solidFill>
                <a:latin typeface="+mn-lt"/>
                <a:ea typeface="+mn-ea"/>
                <a:cs typeface="+mn-cs"/>
              </a:defRPr>
            </a:pPr>
            <a:endParaRPr lang="fr-FR"/>
          </a:p>
        </c:txPr>
        <c:crossAx val="1661563456"/>
        <c:crosses val="autoZero"/>
        <c:auto val="1"/>
        <c:lblAlgn val="ctr"/>
        <c:lblOffset val="100"/>
        <c:noMultiLvlLbl val="0"/>
      </c:catAx>
      <c:valAx>
        <c:axId val="1661563456"/>
        <c:scaling>
          <c:orientation val="minMax"/>
          <c:max val="1"/>
          <c:min val="-1"/>
        </c:scaling>
        <c:delete val="0"/>
        <c:axPos val="l"/>
        <c:majorGridlines>
          <c:spPr>
            <a:ln w="9525" cap="flat" cmpd="sng" algn="ctr">
              <a:solidFill>
                <a:schemeClr val="bg2">
                  <a:lumMod val="7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661562496"/>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124142</xdr:colOff>
      <xdr:row>11</xdr:row>
      <xdr:rowOff>19367</xdr:rowOff>
    </xdr:from>
    <xdr:to>
      <xdr:col>19</xdr:col>
      <xdr:colOff>47307</xdr:colOff>
      <xdr:row>32</xdr:row>
      <xdr:rowOff>47625</xdr:rowOff>
    </xdr:to>
    <xdr:sp macro="" textlink="">
      <xdr:nvSpPr>
        <xdr:cNvPr id="7" name="TextBox 1">
          <a:extLst>
            <a:ext uri="{FF2B5EF4-FFF2-40B4-BE49-F238E27FC236}">
              <a16:creationId xmlns:a16="http://schemas.microsoft.com/office/drawing/2014/main" id="{1EBFE7B5-AC1D-48E4-A05A-BD0D4C90D78D}"/>
            </a:ext>
          </a:extLst>
        </xdr:cNvPr>
        <xdr:cNvSpPr txBox="1"/>
      </xdr:nvSpPr>
      <xdr:spPr>
        <a:xfrm>
          <a:off x="124142" y="2075180"/>
          <a:ext cx="11686540" cy="3862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b="0">
              <a:solidFill>
                <a:schemeClr val="dk1"/>
              </a:solidFill>
              <a:effectLst/>
              <a:latin typeface="Avenir Next LT Pro" panose="020B0504020202020204" pitchFamily="34" charset="0"/>
              <a:ea typeface="+mn-ea"/>
              <a:cs typeface="+mn-cs"/>
            </a:rPr>
            <a:t>Le CIFL regroupe près de 200 adhérents, fournisseurs dans le domaine analytique ou biotechnologique. La RSE (Responsabilité</a:t>
          </a:r>
          <a:r>
            <a:rPr lang="fr-FR" sz="1100" b="0" baseline="0">
              <a:solidFill>
                <a:schemeClr val="dk1"/>
              </a:solidFill>
              <a:effectLst/>
              <a:latin typeface="Avenir Next LT Pro" panose="020B0504020202020204" pitchFamily="34" charset="0"/>
              <a:ea typeface="+mn-ea"/>
              <a:cs typeface="+mn-cs"/>
            </a:rPr>
            <a:t> Sociétale d'Entreprise)</a:t>
          </a:r>
          <a:r>
            <a:rPr lang="fr-FR" sz="1100" b="0">
              <a:solidFill>
                <a:schemeClr val="dk1"/>
              </a:solidFill>
              <a:effectLst/>
              <a:latin typeface="Avenir Next LT Pro" panose="020B0504020202020204" pitchFamily="34" charset="0"/>
              <a:ea typeface="+mn-ea"/>
              <a:cs typeface="+mn-cs"/>
            </a:rPr>
            <a:t> est devenue aujourd’hui un enjeu important pour les adhérents du CIFL, avec de plus en plus de demandes dans les appels d’offres. </a:t>
          </a:r>
          <a:endParaRPr lang="en-GB" sz="1100">
            <a:effectLst/>
            <a:latin typeface="Avenir Next LT Pro" panose="020B0504020202020204" pitchFamily="34" charset="0"/>
          </a:endParaRPr>
        </a:p>
        <a:p>
          <a:endParaRPr lang="en-GB" sz="1100" b="0" i="0">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Avenir Next LT Pro" panose="020B0504020202020204" pitchFamily="34" charset="0"/>
              <a:ea typeface="+mn-ea"/>
              <a:cs typeface="+mn-cs"/>
            </a:rPr>
            <a:t>Le CIFL a construit cet autodiagnostic sur la base des enjeux RSE pertinents pour la filière via les résultats  </a:t>
          </a:r>
          <a:r>
            <a:rPr kumimoji="0" lang="en-GB" sz="1100" b="0" i="0" u="none" strike="noStrike" kern="0" cap="none" spc="0" normalizeH="0" baseline="0">
              <a:ln>
                <a:noFill/>
              </a:ln>
              <a:solidFill>
                <a:sysClr val="windowText" lastClr="000000"/>
              </a:solidFill>
              <a:effectLst/>
              <a:uLnTx/>
              <a:uFillTx/>
              <a:latin typeface="Avenir Next LT Pro" panose="020B0504020202020204" pitchFamily="34" charset="0"/>
              <a:ea typeface="+mn-ea"/>
              <a:cs typeface="+mn-cs"/>
            </a:rPr>
            <a:t>du questionnaire RSE adressé à l'ensemble des adhérents du CIFL. Un focus groupe, composé des membres du bureau du CIFL, a permis de renforcer la fiabilité des résultats du questionnaire et d'identifier les enjeux RSE pertinents pour les </a:t>
          </a:r>
          <a:r>
            <a:rPr kumimoji="0" lang="en-GB" sz="1100" b="0" i="0" u="none" strike="noStrike" kern="0" cap="none" spc="0" normalizeH="0" baseline="0" noProof="0">
              <a:ln>
                <a:noFill/>
              </a:ln>
              <a:solidFill>
                <a:sysClr val="windowText" lastClr="000000"/>
              </a:solidFill>
              <a:effectLst/>
              <a:uLnTx/>
              <a:uFillTx/>
              <a:latin typeface="Avenir Next LT Pro" panose="020B0504020202020204" pitchFamily="34" charset="0"/>
              <a:ea typeface="+mn-ea"/>
              <a:cs typeface="+mn-cs"/>
            </a:rPr>
            <a:t>4 catégories d'activités de la filière du Laboratoire : Fabricant, Distributeur, Fabricant-Distributeur et Services. </a:t>
          </a:r>
        </a:p>
        <a:p>
          <a:endParaRPr lang="en-GB" sz="1100" b="0" i="0">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chemeClr val="dk1"/>
              </a:solidFill>
              <a:effectLst/>
              <a:latin typeface="Avenir Next LT Pro" panose="020B0504020202020204" pitchFamily="34" charset="0"/>
              <a:ea typeface="+mn-ea"/>
              <a:cs typeface="+mn-cs"/>
            </a:rPr>
            <a:t>Cet outil d'auto-diagnostic vous interroge par une série de questions qui seront à répondre généralement par oui ou non. Son objectif est de vous fournir une évaluation rapide de </a:t>
          </a:r>
          <a:r>
            <a:rPr kumimoji="0" lang="en-GB" sz="1100" b="0" i="0" u="none" strike="noStrike" kern="0" cap="none" spc="0" normalizeH="0" baseline="0" noProof="0">
              <a:ln>
                <a:noFill/>
              </a:ln>
              <a:solidFill>
                <a:prstClr val="black"/>
              </a:solidFill>
              <a:effectLst/>
              <a:uLnTx/>
              <a:uFillTx/>
              <a:latin typeface="Avenir Next LT Pro" panose="020B0504020202020204" pitchFamily="34" charset="0"/>
              <a:ea typeface="+mn-ea"/>
              <a:cs typeface="+mn-cs"/>
            </a:rPr>
            <a:t>la </a:t>
          </a:r>
          <a:r>
            <a:rPr kumimoji="0" lang="en-GB" sz="1100" b="1" i="0" u="none" strike="noStrike" kern="0" cap="none" spc="0" normalizeH="0" baseline="0" noProof="0">
              <a:ln>
                <a:noFill/>
              </a:ln>
              <a:solidFill>
                <a:prstClr val="black"/>
              </a:solidFill>
              <a:effectLst/>
              <a:uLnTx/>
              <a:uFillTx/>
              <a:latin typeface="Avenir Next LT Pro" panose="020B0504020202020204" pitchFamily="34" charset="0"/>
              <a:ea typeface="+mn-ea"/>
              <a:cs typeface="+mn-cs"/>
            </a:rPr>
            <a:t>maturité de votre entreprise sur les enjeux ESG (Environnement, Social et Gouvernance) au regard des politiques, de l'organisation, de vos actions, des objectifs et de vos résultats</a:t>
          </a:r>
          <a:r>
            <a:rPr kumimoji="0" lang="en-GB" sz="1100" b="0" i="0" u="none" strike="noStrike" kern="0" cap="none" spc="0" normalizeH="0" baseline="0" noProof="0">
              <a:ln>
                <a:noFill/>
              </a:ln>
              <a:solidFill>
                <a:prstClr val="black"/>
              </a:solidFill>
              <a:effectLst/>
              <a:uLnTx/>
              <a:uFillTx/>
              <a:latin typeface="Avenir Next LT Pro" panose="020B0504020202020204" pitchFamily="34" charset="0"/>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br>
            <a:rPr lang="en-GB" sz="1100" b="0" i="0">
              <a:solidFill>
                <a:schemeClr val="dk1"/>
              </a:solidFill>
              <a:effectLst/>
              <a:latin typeface="Avenir Next LT Pro" panose="020B0504020202020204" pitchFamily="34" charset="0"/>
              <a:ea typeface="+mn-ea"/>
              <a:cs typeface="+mn-cs"/>
            </a:rPr>
          </a:br>
          <a:br>
            <a:rPr lang="en-GB" sz="1100" b="0" i="0">
              <a:solidFill>
                <a:sysClr val="windowText" lastClr="000000"/>
              </a:solidFill>
              <a:effectLst/>
              <a:latin typeface="Avenir Next LT Pro" panose="020B0504020202020204" pitchFamily="34" charset="0"/>
              <a:ea typeface="+mn-ea"/>
              <a:cs typeface="+mn-cs"/>
            </a:rPr>
          </a:br>
          <a:r>
            <a:rPr lang="en-GB" sz="1100" b="0" i="0">
              <a:solidFill>
                <a:sysClr val="windowText" lastClr="000000"/>
              </a:solidFill>
              <a:effectLst/>
              <a:latin typeface="Avenir Next LT Pro" panose="020B0504020202020204" pitchFamily="34" charset="0"/>
              <a:ea typeface="+mn-ea"/>
              <a:cs typeface="+mn-cs"/>
            </a:rPr>
            <a:t>La</a:t>
          </a:r>
          <a:r>
            <a:rPr lang="en-GB" sz="1100" b="0" i="0" baseline="0">
              <a:solidFill>
                <a:sysClr val="windowText" lastClr="000000"/>
              </a:solidFill>
              <a:effectLst/>
              <a:latin typeface="Avenir Next LT Pro" panose="020B0504020202020204" pitchFamily="34" charset="0"/>
              <a:ea typeface="+mn-ea"/>
              <a:cs typeface="+mn-cs"/>
            </a:rPr>
            <a:t> réponse à ce questionnaire prendra 30 </a:t>
          </a:r>
          <a:r>
            <a:rPr lang="en-GB" sz="1100" b="0" i="0">
              <a:solidFill>
                <a:sysClr val="windowText" lastClr="000000"/>
              </a:solidFill>
              <a:effectLst/>
              <a:latin typeface="Avenir Next LT Pro" panose="020B0504020202020204" pitchFamily="34" charset="0"/>
              <a:ea typeface="+mn-ea"/>
              <a:cs typeface="+mn-cs"/>
            </a:rPr>
            <a:t>minutes environ.</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a:solidFill>
              <a:sysClr val="windowText" lastClr="000000"/>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ysClr val="windowText" lastClr="000000"/>
              </a:solidFill>
              <a:effectLst/>
              <a:latin typeface="Avenir Next LT Pro" panose="020B0504020202020204" pitchFamily="34" charset="0"/>
              <a:ea typeface="+mn-ea"/>
              <a:cs typeface="+mn-cs"/>
            </a:rPr>
            <a:t>A l’issue de cet autodiagnostic, vous obtiendrez : </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a:solidFill>
                <a:sysClr val="windowText" lastClr="000000"/>
              </a:solidFill>
              <a:effectLst/>
              <a:latin typeface="Avenir Next LT Pro" panose="020B0504020202020204" pitchFamily="34" charset="0"/>
              <a:ea typeface="+mn-ea"/>
              <a:cs typeface="+mn-cs"/>
            </a:rPr>
            <a:t>	- une note moyenne</a:t>
          </a:r>
          <a:r>
            <a:rPr lang="en-GB" sz="1100" b="0" i="0" baseline="0">
              <a:solidFill>
                <a:sysClr val="windowText" lastClr="000000"/>
              </a:solidFill>
              <a:effectLst/>
              <a:latin typeface="Avenir Next LT Pro" panose="020B0504020202020204" pitchFamily="34" charset="0"/>
              <a:ea typeface="+mn-ea"/>
              <a:cs typeface="+mn-cs"/>
            </a:rPr>
            <a:t> en % </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ysClr val="windowText" lastClr="000000"/>
              </a:solidFill>
              <a:effectLst/>
              <a:latin typeface="Avenir Next LT Pro" panose="020B0504020202020204" pitchFamily="34" charset="0"/>
              <a:ea typeface="+mn-ea"/>
              <a:cs typeface="+mn-cs"/>
            </a:rPr>
            <a:t>	- une note en % par pilier ESG </a:t>
          </a:r>
          <a:r>
            <a:rPr kumimoji="0" lang="en-GB" sz="1100" b="0" i="0" u="none" strike="noStrike" kern="0" cap="none" spc="0" normalizeH="0" baseline="0" noProof="0">
              <a:ln>
                <a:noFill/>
              </a:ln>
              <a:solidFill>
                <a:sysClr val="windowText" lastClr="000000"/>
              </a:solidFill>
              <a:effectLst/>
              <a:uLnTx/>
              <a:uFillTx/>
              <a:latin typeface="Avenir Next LT Pro" panose="020B0504020202020204" pitchFamily="34" charset="0"/>
              <a:ea typeface="+mn-ea"/>
              <a:cs typeface="+mn-cs"/>
            </a:rPr>
            <a:t>(environnement, social et gouvernance) </a:t>
          </a:r>
          <a:endParaRPr lang="en-GB" sz="1100" b="0" i="0" baseline="0">
            <a:solidFill>
              <a:sysClr val="windowText" lastClr="000000"/>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ysClr val="windowText" lastClr="000000"/>
              </a:solidFill>
              <a:effectLst/>
              <a:latin typeface="Avenir Next LT Pro" panose="020B0504020202020204" pitchFamily="34" charset="0"/>
              <a:ea typeface="+mn-ea"/>
              <a:cs typeface="+mn-cs"/>
            </a:rPr>
            <a:t>	- </a:t>
          </a:r>
          <a:r>
            <a:rPr lang="en-GB" sz="1100" b="0" i="0">
              <a:solidFill>
                <a:sysClr val="windowText" lastClr="000000"/>
              </a:solidFill>
              <a:effectLst/>
              <a:latin typeface="Avenir Next LT Pro" panose="020B0504020202020204" pitchFamily="34" charset="0"/>
              <a:ea typeface="+mn-ea"/>
              <a:cs typeface="+mn-cs"/>
            </a:rPr>
            <a:t>une</a:t>
          </a:r>
          <a:r>
            <a:rPr lang="en-GB" sz="1100" b="0" i="0" baseline="0">
              <a:solidFill>
                <a:sysClr val="windowText" lastClr="000000"/>
              </a:solidFill>
              <a:effectLst/>
              <a:latin typeface="Avenir Next LT Pro" panose="020B0504020202020204" pitchFamily="34" charset="0"/>
              <a:ea typeface="+mn-ea"/>
              <a:cs typeface="+mn-cs"/>
            </a:rPr>
            <a:t> note en % </a:t>
          </a:r>
          <a:r>
            <a:rPr lang="en-GB" sz="1100" b="0" i="0">
              <a:solidFill>
                <a:sysClr val="windowText" lastClr="000000"/>
              </a:solidFill>
              <a:effectLst/>
              <a:latin typeface="Avenir Next LT Pro" panose="020B0504020202020204" pitchFamily="34" charset="0"/>
              <a:ea typeface="+mn-ea"/>
              <a:cs typeface="+mn-cs"/>
            </a:rPr>
            <a:t>détaillée par pilier ESG </a:t>
          </a:r>
          <a:r>
            <a:rPr lang="en-GB" sz="1100" b="0" i="0" baseline="0">
              <a:solidFill>
                <a:sysClr val="windowText" lastClr="000000"/>
              </a:solidFill>
              <a:effectLst/>
              <a:latin typeface="Avenir Next LT Pro" panose="020B0504020202020204" pitchFamily="34" charset="0"/>
              <a:ea typeface="+mn-ea"/>
              <a:cs typeface="+mn-cs"/>
            </a:rPr>
            <a:t>: par enjeu et par rapport à la "structuration interne" (politiques, organisation, actions, objectifs, résultats)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ysClr val="windowText" lastClr="000000"/>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1" baseline="0">
              <a:solidFill>
                <a:sysClr val="windowText" lastClr="000000"/>
              </a:solidFill>
              <a:effectLst/>
              <a:latin typeface="Avenir Next LT Pro" panose="020B0504020202020204" pitchFamily="34" charset="0"/>
              <a:ea typeface="+mn-ea"/>
              <a:cs typeface="+mn-cs"/>
            </a:rPr>
            <a:t>NB :  votre score peut varier de -100 % à +100 %. Un système de bonus malus a été intégré dans le scoring. Par exemple, pour une PME, l'absence de politique va entrainer une perte de point (-1). </a:t>
          </a:r>
          <a:endParaRPr lang="en-GB" sz="1100" b="0" i="1">
            <a:solidFill>
              <a:schemeClr val="dk1"/>
            </a:solidFill>
            <a:effectLst/>
            <a:latin typeface="Avenir Next LT Pro" panose="020B0504020202020204" pitchFamily="34" charset="0"/>
            <a:ea typeface="+mn-ea"/>
            <a:cs typeface="+mn-cs"/>
          </a:endParaRPr>
        </a:p>
        <a:p>
          <a:endParaRPr lang="en-GB" sz="1100">
            <a:latin typeface="Avenir Next LT Pro" panose="020B0504020202020204" pitchFamily="34" charset="0"/>
          </a:endParaRPr>
        </a:p>
      </xdr:txBody>
    </xdr:sp>
    <xdr:clientData/>
  </xdr:twoCellAnchor>
  <xdr:twoCellAnchor editAs="oneCell">
    <xdr:from>
      <xdr:col>0</xdr:col>
      <xdr:colOff>285750</xdr:colOff>
      <xdr:row>0</xdr:row>
      <xdr:rowOff>133350</xdr:rowOff>
    </xdr:from>
    <xdr:to>
      <xdr:col>3</xdr:col>
      <xdr:colOff>8890</xdr:colOff>
      <xdr:row>5</xdr:row>
      <xdr:rowOff>18954</xdr:rowOff>
    </xdr:to>
    <xdr:pic>
      <xdr:nvPicPr>
        <xdr:cNvPr id="3" name="Picture 2" descr="Logo CIFL Comité interprofessionnel des fournisseurs du laboratoire">
          <a:extLst>
            <a:ext uri="{FF2B5EF4-FFF2-40B4-BE49-F238E27FC236}">
              <a16:creationId xmlns:a16="http://schemas.microsoft.com/office/drawing/2014/main" id="{FF2C8B7E-8692-4865-8BFF-7A21CE31AE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133350"/>
          <a:ext cx="1590040" cy="8063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85724</xdr:colOff>
      <xdr:row>36</xdr:row>
      <xdr:rowOff>141286</xdr:rowOff>
    </xdr:from>
    <xdr:to>
      <xdr:col>19</xdr:col>
      <xdr:colOff>8889</xdr:colOff>
      <xdr:row>44</xdr:row>
      <xdr:rowOff>1055688</xdr:rowOff>
    </xdr:to>
    <xdr:sp macro="" textlink="">
      <xdr:nvSpPr>
        <xdr:cNvPr id="4" name="TextBox 3">
          <a:extLst>
            <a:ext uri="{FF2B5EF4-FFF2-40B4-BE49-F238E27FC236}">
              <a16:creationId xmlns:a16="http://schemas.microsoft.com/office/drawing/2014/main" id="{FD8FA74A-9064-46ED-8E8E-83830753C211}"/>
            </a:ext>
          </a:extLst>
        </xdr:cNvPr>
        <xdr:cNvSpPr txBox="1"/>
      </xdr:nvSpPr>
      <xdr:spPr>
        <a:xfrm>
          <a:off x="85724" y="6808786"/>
          <a:ext cx="11686540" cy="42957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0" i="0" baseline="0">
            <a:solidFill>
              <a:schemeClr val="dk1"/>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chemeClr val="dk1"/>
              </a:solidFill>
              <a:effectLst/>
              <a:latin typeface="Avenir Next LT Pro" panose="020B0504020202020204" pitchFamily="34" charset="0"/>
              <a:ea typeface="+mn-ea"/>
              <a:cs typeface="+mn-cs"/>
            </a:rPr>
            <a:t>Une </a:t>
          </a:r>
          <a:r>
            <a:rPr lang="en-GB" sz="1100" b="0" i="0" baseline="0">
              <a:solidFill>
                <a:sysClr val="windowText" lastClr="000000"/>
              </a:solidFill>
              <a:effectLst/>
              <a:latin typeface="Avenir Next LT Pro" panose="020B0504020202020204" pitchFamily="34" charset="0"/>
              <a:ea typeface="+mn-ea"/>
              <a:cs typeface="+mn-cs"/>
            </a:rPr>
            <a:t>pondération a été appliquée par rapport à la </a:t>
          </a:r>
          <a:r>
            <a:rPr lang="en-GB" sz="1100" b="1" i="0" baseline="0">
              <a:solidFill>
                <a:sysClr val="windowText" lastClr="000000"/>
              </a:solidFill>
              <a:effectLst/>
              <a:latin typeface="Avenir Next LT Pro" panose="020B0504020202020204" pitchFamily="34" charset="0"/>
              <a:ea typeface="+mn-ea"/>
              <a:cs typeface="+mn-cs"/>
            </a:rPr>
            <a:t>taille de l'entreprise </a:t>
          </a:r>
          <a:r>
            <a:rPr lang="en-GB" sz="1100" b="0" i="0" baseline="0">
              <a:solidFill>
                <a:sysClr val="windowText" lastClr="000000"/>
              </a:solidFill>
              <a:effectLst/>
              <a:latin typeface="Avenir Next LT Pro" panose="020B0504020202020204" pitchFamily="34" charset="0"/>
              <a:ea typeface="+mn-ea"/>
              <a:cs typeface="+mn-cs"/>
            </a:rPr>
            <a:t>selon les </a:t>
          </a:r>
          <a:r>
            <a:rPr lang="en-GB" sz="1100" b="1" i="0" baseline="0">
              <a:solidFill>
                <a:sysClr val="windowText" lastClr="000000"/>
              </a:solidFill>
              <a:effectLst/>
              <a:latin typeface="Avenir Next LT Pro" panose="020B0504020202020204" pitchFamily="34" charset="0"/>
              <a:ea typeface="+mn-ea"/>
              <a:cs typeface="+mn-cs"/>
            </a:rPr>
            <a:t>4 piliers </a:t>
          </a:r>
          <a:r>
            <a:rPr lang="en-GB" sz="1100" b="0" i="0" baseline="0">
              <a:solidFill>
                <a:sysClr val="windowText" lastClr="000000"/>
              </a:solidFill>
              <a:effectLst/>
              <a:latin typeface="Avenir Next LT Pro" panose="020B0504020202020204" pitchFamily="34" charset="0"/>
              <a:ea typeface="+mn-ea"/>
              <a:cs typeface="+mn-cs"/>
            </a:rPr>
            <a:t>("structuration interne"):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ysClr val="windowText" lastClr="000000"/>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ysClr val="windowText" lastClr="000000"/>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ysClr val="windowText" lastClr="000000"/>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ysClr val="windowText" lastClr="000000"/>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ysClr val="windowText" lastClr="000000"/>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ysClr val="windowText" lastClr="000000"/>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ysClr val="windowText" lastClr="000000"/>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ysClr val="windowText" lastClr="000000"/>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i="0" baseline="0">
            <a:solidFill>
              <a:sysClr val="windowText" lastClr="000000"/>
            </a:solidFill>
            <a:effectLst/>
            <a:latin typeface="Avenir Next LT Pro" panose="020B050402020202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0" baseline="0">
              <a:solidFill>
                <a:sysClr val="windowText" lastClr="000000"/>
              </a:solidFill>
              <a:effectLst/>
              <a:latin typeface="Avenir Next LT Pro" panose="020B0504020202020204" pitchFamily="34" charset="0"/>
              <a:ea typeface="+mn-ea"/>
              <a:cs typeface="+mn-cs"/>
            </a:rPr>
            <a:t>Une pondération a également été appliquée par rapport </a:t>
          </a:r>
          <a:r>
            <a:rPr lang="en-GB" sz="1100" b="1" i="0" baseline="0">
              <a:solidFill>
                <a:sysClr val="windowText" lastClr="000000"/>
              </a:solidFill>
              <a:effectLst/>
              <a:latin typeface="Avenir Next LT Pro" panose="020B0504020202020204" pitchFamily="34" charset="0"/>
              <a:ea typeface="+mn-ea"/>
              <a:cs typeface="+mn-cs"/>
            </a:rPr>
            <a:t>aux enjeux pour la filière </a:t>
          </a:r>
          <a:r>
            <a:rPr lang="en-GB" sz="1100" b="0" i="0" baseline="0">
              <a:solidFill>
                <a:sysClr val="windowText" lastClr="000000"/>
              </a:solidFill>
              <a:effectLst/>
              <a:latin typeface="Avenir Next LT Pro" panose="020B0504020202020204" pitchFamily="34" charset="0"/>
              <a:ea typeface="+mn-ea"/>
              <a:cs typeface="+mn-cs"/>
            </a:rPr>
            <a:t>: </a:t>
          </a:r>
          <a:endParaRPr lang="en-GB" sz="1100" b="0" i="0" baseline="0">
            <a:solidFill>
              <a:schemeClr val="dk1"/>
            </a:solidFill>
            <a:effectLst/>
            <a:latin typeface="Avenir Next LT Pro" panose="020B0504020202020204" pitchFamily="34" charset="0"/>
            <a:ea typeface="+mn-ea"/>
            <a:cs typeface="+mn-cs"/>
          </a:endParaRPr>
        </a:p>
      </xdr:txBody>
    </xdr:sp>
    <xdr:clientData/>
  </xdr:twoCellAnchor>
  <xdr:twoCellAnchor editAs="oneCell">
    <xdr:from>
      <xdr:col>4</xdr:col>
      <xdr:colOff>317500</xdr:colOff>
      <xdr:row>39</xdr:row>
      <xdr:rowOff>111125</xdr:rowOff>
    </xdr:from>
    <xdr:to>
      <xdr:col>8</xdr:col>
      <xdr:colOff>111</xdr:colOff>
      <xdr:row>40</xdr:row>
      <xdr:rowOff>1043045</xdr:rowOff>
    </xdr:to>
    <xdr:pic>
      <xdr:nvPicPr>
        <xdr:cNvPr id="2" name="Image 1">
          <a:extLst>
            <a:ext uri="{FF2B5EF4-FFF2-40B4-BE49-F238E27FC236}">
              <a16:creationId xmlns:a16="http://schemas.microsoft.com/office/drawing/2014/main" id="{ECA34962-8102-7736-41F4-57BDAAC5B93A}"/>
            </a:ext>
          </a:extLst>
        </xdr:cNvPr>
        <xdr:cNvPicPr>
          <a:picLocks noChangeAspect="1"/>
        </xdr:cNvPicPr>
      </xdr:nvPicPr>
      <xdr:blipFill>
        <a:blip xmlns:r="http://schemas.openxmlformats.org/officeDocument/2006/relationships" r:embed="rId2"/>
        <a:stretch>
          <a:fillRect/>
        </a:stretch>
      </xdr:blipFill>
      <xdr:spPr>
        <a:xfrm>
          <a:off x="2794000" y="7326313"/>
          <a:ext cx="2159111" cy="1114482"/>
        </a:xfrm>
        <a:prstGeom prst="rect">
          <a:avLst/>
        </a:prstGeom>
      </xdr:spPr>
    </xdr:pic>
    <xdr:clientData/>
  </xdr:twoCellAnchor>
  <xdr:twoCellAnchor editAs="oneCell">
    <xdr:from>
      <xdr:col>1</xdr:col>
      <xdr:colOff>230188</xdr:colOff>
      <xdr:row>42</xdr:row>
      <xdr:rowOff>174625</xdr:rowOff>
    </xdr:from>
    <xdr:to>
      <xdr:col>17</xdr:col>
      <xdr:colOff>333891</xdr:colOff>
      <xdr:row>44</xdr:row>
      <xdr:rowOff>617625</xdr:rowOff>
    </xdr:to>
    <xdr:pic>
      <xdr:nvPicPr>
        <xdr:cNvPr id="10" name="Image 9">
          <a:extLst>
            <a:ext uri="{FF2B5EF4-FFF2-40B4-BE49-F238E27FC236}">
              <a16:creationId xmlns:a16="http://schemas.microsoft.com/office/drawing/2014/main" id="{AF67B379-18B6-36DC-CD20-BC49183177E5}"/>
            </a:ext>
          </a:extLst>
        </xdr:cNvPr>
        <xdr:cNvPicPr>
          <a:picLocks noChangeAspect="1"/>
        </xdr:cNvPicPr>
      </xdr:nvPicPr>
      <xdr:blipFill rotWithShape="1">
        <a:blip xmlns:r="http://schemas.openxmlformats.org/officeDocument/2006/relationships" r:embed="rId3"/>
        <a:srcRect l="490" t="2186"/>
        <a:stretch/>
      </xdr:blipFill>
      <xdr:spPr>
        <a:xfrm>
          <a:off x="849313" y="8961438"/>
          <a:ext cx="10009703" cy="1705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297452</xdr:colOff>
      <xdr:row>3</xdr:row>
      <xdr:rowOff>3809</xdr:rowOff>
    </xdr:from>
    <xdr:to>
      <xdr:col>8</xdr:col>
      <xdr:colOff>455113</xdr:colOff>
      <xdr:row>7</xdr:row>
      <xdr:rowOff>171232</xdr:rowOff>
    </xdr:to>
    <xdr:pic>
      <xdr:nvPicPr>
        <xdr:cNvPr id="2" name="Picture 2" descr="Logo CIFL Comité interprofessionnel des fournisseurs du laboratoire">
          <a:extLst>
            <a:ext uri="{FF2B5EF4-FFF2-40B4-BE49-F238E27FC236}">
              <a16:creationId xmlns:a16="http://schemas.microsoft.com/office/drawing/2014/main" id="{D025E1CB-68EA-4EFD-9A9F-5A683299B6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708777" y="441959"/>
          <a:ext cx="1567361" cy="796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1660519</xdr:colOff>
      <xdr:row>15</xdr:row>
      <xdr:rowOff>54266</xdr:rowOff>
    </xdr:from>
    <xdr:to>
      <xdr:col>13</xdr:col>
      <xdr:colOff>622792</xdr:colOff>
      <xdr:row>28</xdr:row>
      <xdr:rowOff>13107</xdr:rowOff>
    </xdr:to>
    <xdr:sp macro="" textlink="">
      <xdr:nvSpPr>
        <xdr:cNvPr id="101" name="Hexagone 12">
          <a:extLst>
            <a:ext uri="{FF2B5EF4-FFF2-40B4-BE49-F238E27FC236}">
              <a16:creationId xmlns:a16="http://schemas.microsoft.com/office/drawing/2014/main" id="{3EF41AAA-891D-E10E-02F2-E093FB4876BD}"/>
            </a:ext>
          </a:extLst>
        </xdr:cNvPr>
        <xdr:cNvSpPr/>
      </xdr:nvSpPr>
      <xdr:spPr>
        <a:xfrm rot="1800000">
          <a:off x="6873292" y="2513448"/>
          <a:ext cx="2659705" cy="2322773"/>
        </a:xfrm>
        <a:prstGeom prst="hexagon">
          <a:avLst>
            <a:gd name="adj" fmla="val 28279"/>
            <a:gd name="vf" fmla="val 115470"/>
          </a:avLst>
        </a:prstGeom>
        <a:solidFill>
          <a:schemeClr val="accent6">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fr-FR" sz="1100"/>
        </a:p>
      </xdr:txBody>
    </xdr:sp>
    <xdr:clientData/>
  </xdr:twoCellAnchor>
  <xdr:twoCellAnchor>
    <xdr:from>
      <xdr:col>10</xdr:col>
      <xdr:colOff>1626504</xdr:colOff>
      <xdr:row>76</xdr:row>
      <xdr:rowOff>141023</xdr:rowOff>
    </xdr:from>
    <xdr:to>
      <xdr:col>14</xdr:col>
      <xdr:colOff>86585</xdr:colOff>
      <xdr:row>90</xdr:row>
      <xdr:rowOff>51366</xdr:rowOff>
    </xdr:to>
    <xdr:sp macro="" textlink="">
      <xdr:nvSpPr>
        <xdr:cNvPr id="109" name="Hexagone 30">
          <a:extLst>
            <a:ext uri="{FF2B5EF4-FFF2-40B4-BE49-F238E27FC236}">
              <a16:creationId xmlns:a16="http://schemas.microsoft.com/office/drawing/2014/main" id="{0C1D4A90-A686-45E7-A321-6A0ED27657E5}"/>
            </a:ext>
          </a:extLst>
        </xdr:cNvPr>
        <xdr:cNvSpPr/>
      </xdr:nvSpPr>
      <xdr:spPr>
        <a:xfrm rot="1800000">
          <a:off x="6629200" y="13823893"/>
          <a:ext cx="2808450" cy="2461386"/>
        </a:xfrm>
        <a:prstGeom prst="hexagon">
          <a:avLst>
            <a:gd name="adj" fmla="val 28279"/>
            <a:gd name="vf" fmla="val 115470"/>
          </a:avLst>
        </a:prstGeom>
        <a:solidFill>
          <a:schemeClr val="accent6">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fr-FR" sz="1100"/>
        </a:p>
      </xdr:txBody>
    </xdr:sp>
    <xdr:clientData/>
  </xdr:twoCellAnchor>
  <xdr:twoCellAnchor>
    <xdr:from>
      <xdr:col>18</xdr:col>
      <xdr:colOff>398026</xdr:colOff>
      <xdr:row>78</xdr:row>
      <xdr:rowOff>36740</xdr:rowOff>
    </xdr:from>
    <xdr:to>
      <xdr:col>20</xdr:col>
      <xdr:colOff>513477</xdr:colOff>
      <xdr:row>89</xdr:row>
      <xdr:rowOff>59067</xdr:rowOff>
    </xdr:to>
    <xdr:sp macro="" textlink="">
      <xdr:nvSpPr>
        <xdr:cNvPr id="57" name="Rectangle 27">
          <a:extLst>
            <a:ext uri="{FF2B5EF4-FFF2-40B4-BE49-F238E27FC236}">
              <a16:creationId xmlns:a16="http://schemas.microsoft.com/office/drawing/2014/main" id="{7E282EF5-FBD3-4EC5-A087-8D23D03D499B}"/>
            </a:ext>
          </a:extLst>
        </xdr:cNvPr>
        <xdr:cNvSpPr/>
      </xdr:nvSpPr>
      <xdr:spPr>
        <a:xfrm rot="18900000">
          <a:off x="12945049" y="14055808"/>
          <a:ext cx="2029110" cy="2022577"/>
        </a:xfrm>
        <a:prstGeom prst="rect">
          <a:avLst/>
        </a:prstGeom>
        <a:solidFill>
          <a:schemeClr val="accent6">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fr-FR" sz="1100"/>
        </a:p>
      </xdr:txBody>
    </xdr:sp>
    <xdr:clientData/>
  </xdr:twoCellAnchor>
  <xdr:twoCellAnchor>
    <xdr:from>
      <xdr:col>18</xdr:col>
      <xdr:colOff>229986</xdr:colOff>
      <xdr:row>47</xdr:row>
      <xdr:rowOff>20262</xdr:rowOff>
    </xdr:from>
    <xdr:to>
      <xdr:col>20</xdr:col>
      <xdr:colOff>585874</xdr:colOff>
      <xdr:row>59</xdr:row>
      <xdr:rowOff>136466</xdr:rowOff>
    </xdr:to>
    <xdr:grpSp>
      <xdr:nvGrpSpPr>
        <xdr:cNvPr id="24" name="Groupe 23">
          <a:extLst>
            <a:ext uri="{FF2B5EF4-FFF2-40B4-BE49-F238E27FC236}">
              <a16:creationId xmlns:a16="http://schemas.microsoft.com/office/drawing/2014/main" id="{FD91DBC4-96FB-116A-1A12-D0F387AFF8A3}"/>
            </a:ext>
          </a:extLst>
        </xdr:cNvPr>
        <xdr:cNvGrpSpPr/>
      </xdr:nvGrpSpPr>
      <xdr:grpSpPr>
        <a:xfrm>
          <a:off x="13080077" y="8765944"/>
          <a:ext cx="2356138" cy="2298295"/>
          <a:chOff x="12681759" y="8593629"/>
          <a:chExt cx="1877813" cy="1858306"/>
        </a:xfrm>
      </xdr:grpSpPr>
      <xdr:sp macro="" textlink="">
        <xdr:nvSpPr>
          <xdr:cNvPr id="22" name="Rectangle 21">
            <a:extLst>
              <a:ext uri="{FF2B5EF4-FFF2-40B4-BE49-F238E27FC236}">
                <a16:creationId xmlns:a16="http://schemas.microsoft.com/office/drawing/2014/main" id="{904D6439-692D-870D-CAC8-479C97599739}"/>
              </a:ext>
            </a:extLst>
          </xdr:cNvPr>
          <xdr:cNvSpPr/>
        </xdr:nvSpPr>
        <xdr:spPr>
          <a:xfrm rot="18900000">
            <a:off x="12681759" y="8593629"/>
            <a:ext cx="1877813" cy="1858306"/>
          </a:xfrm>
          <a:prstGeom prst="rect">
            <a:avLst/>
          </a:prstGeom>
          <a:solidFill>
            <a:schemeClr val="accent6">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fr-FR" sz="1100"/>
          </a:p>
        </xdr:txBody>
      </xdr:sp>
      <xdr:sp macro="" textlink="">
        <xdr:nvSpPr>
          <xdr:cNvPr id="23" name="Rectangle 22">
            <a:extLst>
              <a:ext uri="{FF2B5EF4-FFF2-40B4-BE49-F238E27FC236}">
                <a16:creationId xmlns:a16="http://schemas.microsoft.com/office/drawing/2014/main" id="{0D0D2DA7-4C45-CD0C-1E97-3506890961A7}"/>
              </a:ext>
            </a:extLst>
          </xdr:cNvPr>
          <xdr:cNvSpPr/>
        </xdr:nvSpPr>
        <xdr:spPr>
          <a:xfrm rot="18900000">
            <a:off x="13135952" y="9046120"/>
            <a:ext cx="958393" cy="949569"/>
          </a:xfrm>
          <a:prstGeom prst="rect">
            <a:avLst/>
          </a:prstGeom>
          <a:solidFill>
            <a:schemeClr val="accent2">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fr-FR" sz="1100"/>
          </a:p>
        </xdr:txBody>
      </xdr:sp>
    </xdr:grpSp>
    <xdr:clientData/>
  </xdr:twoCellAnchor>
  <xdr:twoCellAnchor>
    <xdr:from>
      <xdr:col>10</xdr:col>
      <xdr:colOff>1575954</xdr:colOff>
      <xdr:row>45</xdr:row>
      <xdr:rowOff>0</xdr:rowOff>
    </xdr:from>
    <xdr:to>
      <xdr:col>14</xdr:col>
      <xdr:colOff>123133</xdr:colOff>
      <xdr:row>60</xdr:row>
      <xdr:rowOff>49010</xdr:rowOff>
    </xdr:to>
    <xdr:sp macro="" textlink="">
      <xdr:nvSpPr>
        <xdr:cNvPr id="14" name="Pentagone 13">
          <a:extLst>
            <a:ext uri="{FF2B5EF4-FFF2-40B4-BE49-F238E27FC236}">
              <a16:creationId xmlns:a16="http://schemas.microsoft.com/office/drawing/2014/main" id="{81A9A2AF-ED5E-6A8F-67AA-7ED430773EFD}"/>
            </a:ext>
          </a:extLst>
        </xdr:cNvPr>
        <xdr:cNvSpPr/>
      </xdr:nvSpPr>
      <xdr:spPr>
        <a:xfrm>
          <a:off x="6788727" y="7992341"/>
          <a:ext cx="2902701" cy="2776624"/>
        </a:xfrm>
        <a:prstGeom prst="pentagon">
          <a:avLst/>
        </a:prstGeom>
        <a:solidFill>
          <a:schemeClr val="accent6">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18</xdr:col>
      <xdr:colOff>424065</xdr:colOff>
      <xdr:row>17</xdr:row>
      <xdr:rowOff>12044</xdr:rowOff>
    </xdr:from>
    <xdr:to>
      <xdr:col>20</xdr:col>
      <xdr:colOff>380599</xdr:colOff>
      <xdr:row>27</xdr:row>
      <xdr:rowOff>69086</xdr:rowOff>
    </xdr:to>
    <xdr:sp macro="" textlink="">
      <xdr:nvSpPr>
        <xdr:cNvPr id="9" name="Rectangle 8">
          <a:extLst>
            <a:ext uri="{FF2B5EF4-FFF2-40B4-BE49-F238E27FC236}">
              <a16:creationId xmlns:a16="http://schemas.microsoft.com/office/drawing/2014/main" id="{4353C3ED-4763-4683-B281-5DB113370CC3}"/>
            </a:ext>
          </a:extLst>
        </xdr:cNvPr>
        <xdr:cNvSpPr/>
      </xdr:nvSpPr>
      <xdr:spPr>
        <a:xfrm rot="18900000">
          <a:off x="12971088" y="2834908"/>
          <a:ext cx="1870193" cy="1875451"/>
        </a:xfrm>
        <a:prstGeom prst="rect">
          <a:avLst/>
        </a:prstGeom>
        <a:solidFill>
          <a:schemeClr val="accent6">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18</xdr:col>
      <xdr:colOff>874448</xdr:colOff>
      <xdr:row>19</xdr:row>
      <xdr:rowOff>112284</xdr:rowOff>
    </xdr:from>
    <xdr:to>
      <xdr:col>19</xdr:col>
      <xdr:colOff>700405</xdr:colOff>
      <xdr:row>24</xdr:row>
      <xdr:rowOff>156458</xdr:rowOff>
    </xdr:to>
    <xdr:sp macro="" textlink="">
      <xdr:nvSpPr>
        <xdr:cNvPr id="8" name="Rectangle 7">
          <a:extLst>
            <a:ext uri="{FF2B5EF4-FFF2-40B4-BE49-F238E27FC236}">
              <a16:creationId xmlns:a16="http://schemas.microsoft.com/office/drawing/2014/main" id="{92C1B004-185B-200A-2A5D-70BEB112056F}"/>
            </a:ext>
          </a:extLst>
        </xdr:cNvPr>
        <xdr:cNvSpPr/>
      </xdr:nvSpPr>
      <xdr:spPr>
        <a:xfrm rot="18900000">
          <a:off x="13421471" y="3298829"/>
          <a:ext cx="960298" cy="953379"/>
        </a:xfrm>
        <a:prstGeom prst="rect">
          <a:avLst/>
        </a:prstGeom>
        <a:solidFill>
          <a:schemeClr val="accent2">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10</xdr:col>
      <xdr:colOff>2329337</xdr:colOff>
      <xdr:row>18</xdr:row>
      <xdr:rowOff>108149</xdr:rowOff>
    </xdr:from>
    <xdr:to>
      <xdr:col>12</xdr:col>
      <xdr:colOff>607040</xdr:colOff>
      <xdr:row>24</xdr:row>
      <xdr:rowOff>159439</xdr:rowOff>
    </xdr:to>
    <xdr:sp macro="" textlink="">
      <xdr:nvSpPr>
        <xdr:cNvPr id="104" name="Hexagone 10">
          <a:extLst>
            <a:ext uri="{FF2B5EF4-FFF2-40B4-BE49-F238E27FC236}">
              <a16:creationId xmlns:a16="http://schemas.microsoft.com/office/drawing/2014/main" id="{2F34D936-02B2-A7AE-6BA1-CBF22367C0F7}"/>
            </a:ext>
          </a:extLst>
        </xdr:cNvPr>
        <xdr:cNvSpPr/>
      </xdr:nvSpPr>
      <xdr:spPr>
        <a:xfrm rot="1800000">
          <a:off x="7542110" y="3112854"/>
          <a:ext cx="1317044" cy="1142335"/>
        </a:xfrm>
        <a:prstGeom prst="hexagon">
          <a:avLst>
            <a:gd name="adj" fmla="val 28279"/>
            <a:gd name="vf" fmla="val 115470"/>
          </a:avLst>
        </a:prstGeom>
        <a:solidFill>
          <a:schemeClr val="accent2">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10</xdr:col>
      <xdr:colOff>2296566</xdr:colOff>
      <xdr:row>49</xdr:row>
      <xdr:rowOff>45517</xdr:rowOff>
    </xdr:from>
    <xdr:to>
      <xdr:col>13</xdr:col>
      <xdr:colOff>56632</xdr:colOff>
      <xdr:row>56</xdr:row>
      <xdr:rowOff>159674</xdr:rowOff>
    </xdr:to>
    <xdr:sp macro="" textlink="">
      <xdr:nvSpPr>
        <xdr:cNvPr id="18" name="Pentagone 17">
          <a:extLst>
            <a:ext uri="{FF2B5EF4-FFF2-40B4-BE49-F238E27FC236}">
              <a16:creationId xmlns:a16="http://schemas.microsoft.com/office/drawing/2014/main" id="{FA822E85-0443-48A4-A0C5-15CFBEC53DF9}"/>
            </a:ext>
          </a:extLst>
        </xdr:cNvPr>
        <xdr:cNvSpPr/>
      </xdr:nvSpPr>
      <xdr:spPr>
        <a:xfrm>
          <a:off x="7509339" y="8765222"/>
          <a:ext cx="1457498" cy="1387043"/>
        </a:xfrm>
        <a:prstGeom prst="pentagon">
          <a:avLst/>
        </a:prstGeom>
        <a:solidFill>
          <a:schemeClr val="accent2">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17319</xdr:colOff>
      <xdr:row>41</xdr:row>
      <xdr:rowOff>86591</xdr:rowOff>
    </xdr:from>
    <xdr:to>
      <xdr:col>16</xdr:col>
      <xdr:colOff>277091</xdr:colOff>
      <xdr:row>63</xdr:row>
      <xdr:rowOff>86591</xdr:rowOff>
    </xdr:to>
    <xdr:graphicFrame macro="">
      <xdr:nvGraphicFramePr>
        <xdr:cNvPr id="4" name="Graphique 3">
          <a:extLst>
            <a:ext uri="{FF2B5EF4-FFF2-40B4-BE49-F238E27FC236}">
              <a16:creationId xmlns:a16="http://schemas.microsoft.com/office/drawing/2014/main" id="{4EC61DF0-D712-4B63-A596-FB03EBD95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292504</xdr:colOff>
      <xdr:row>11</xdr:row>
      <xdr:rowOff>179079</xdr:rowOff>
    </xdr:from>
    <xdr:to>
      <xdr:col>22</xdr:col>
      <xdr:colOff>571500</xdr:colOff>
      <xdr:row>30</xdr:row>
      <xdr:rowOff>143393</xdr:rowOff>
    </xdr:to>
    <xdr:graphicFrame macro="">
      <xdr:nvGraphicFramePr>
        <xdr:cNvPr id="3" name="Graphique 2">
          <a:extLst>
            <a:ext uri="{FF2B5EF4-FFF2-40B4-BE49-F238E27FC236}">
              <a16:creationId xmlns:a16="http://schemas.microsoft.com/office/drawing/2014/main" id="{DAC96549-2F42-4C7B-8E77-69CE230FEB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16</xdr:col>
      <xdr:colOff>341348</xdr:colOff>
      <xdr:row>41</xdr:row>
      <xdr:rowOff>86591</xdr:rowOff>
    </xdr:from>
    <xdr:to>
      <xdr:col>22</xdr:col>
      <xdr:colOff>536864</xdr:colOff>
      <xdr:row>63</xdr:row>
      <xdr:rowOff>95250</xdr:rowOff>
    </xdr:to>
    <xdr:graphicFrame macro="">
      <xdr:nvGraphicFramePr>
        <xdr:cNvPr id="107" name="Graphique 4">
          <a:extLst>
            <a:ext uri="{FF2B5EF4-FFF2-40B4-BE49-F238E27FC236}">
              <a16:creationId xmlns:a16="http://schemas.microsoft.com/office/drawing/2014/main" id="{9BBB903B-4C0B-4095-BA94-E85305FDE5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18</xdr:col>
      <xdr:colOff>902343</xdr:colOff>
      <xdr:row>80</xdr:row>
      <xdr:rowOff>165739</xdr:rowOff>
    </xdr:from>
    <xdr:to>
      <xdr:col>20</xdr:col>
      <xdr:colOff>4528</xdr:colOff>
      <xdr:row>86</xdr:row>
      <xdr:rowOff>92491</xdr:rowOff>
    </xdr:to>
    <xdr:sp macro="" textlink="">
      <xdr:nvSpPr>
        <xdr:cNvPr id="61" name="Rectangle 28">
          <a:extLst>
            <a:ext uri="{FF2B5EF4-FFF2-40B4-BE49-F238E27FC236}">
              <a16:creationId xmlns:a16="http://schemas.microsoft.com/office/drawing/2014/main" id="{6FB508C6-D545-46CA-8770-8AD1B9F05F4D}"/>
            </a:ext>
          </a:extLst>
        </xdr:cNvPr>
        <xdr:cNvSpPr/>
      </xdr:nvSpPr>
      <xdr:spPr>
        <a:xfrm rot="18900000">
          <a:off x="13449366" y="14548489"/>
          <a:ext cx="1015844" cy="1017797"/>
        </a:xfrm>
        <a:prstGeom prst="rect">
          <a:avLst/>
        </a:prstGeom>
        <a:solidFill>
          <a:schemeClr val="accent2">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fr-FR" sz="1100"/>
        </a:p>
      </xdr:txBody>
    </xdr:sp>
    <xdr:clientData/>
  </xdr:twoCellAnchor>
  <xdr:twoCellAnchor>
    <xdr:from>
      <xdr:col>16</xdr:col>
      <xdr:colOff>375984</xdr:colOff>
      <xdr:row>72</xdr:row>
      <xdr:rowOff>146265</xdr:rowOff>
    </xdr:from>
    <xdr:to>
      <xdr:col>22</xdr:col>
      <xdr:colOff>588819</xdr:colOff>
      <xdr:row>92</xdr:row>
      <xdr:rowOff>164523</xdr:rowOff>
    </xdr:to>
    <xdr:graphicFrame macro="">
      <xdr:nvGraphicFramePr>
        <xdr:cNvPr id="64" name="Graphique 6">
          <a:extLst>
            <a:ext uri="{FF2B5EF4-FFF2-40B4-BE49-F238E27FC236}">
              <a16:creationId xmlns:a16="http://schemas.microsoft.com/office/drawing/2014/main" id="{8B18007A-731F-4560-BAC7-5F44EC6B7A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10</xdr:col>
      <xdr:colOff>2342253</xdr:colOff>
      <xdr:row>80</xdr:row>
      <xdr:rowOff>34593</xdr:rowOff>
    </xdr:from>
    <xdr:to>
      <xdr:col>13</xdr:col>
      <xdr:colOff>51290</xdr:colOff>
      <xdr:row>86</xdr:row>
      <xdr:rowOff>169057</xdr:rowOff>
    </xdr:to>
    <xdr:sp macro="" textlink="">
      <xdr:nvSpPr>
        <xdr:cNvPr id="98" name="Hexagone 31">
          <a:extLst>
            <a:ext uri="{FF2B5EF4-FFF2-40B4-BE49-F238E27FC236}">
              <a16:creationId xmlns:a16="http://schemas.microsoft.com/office/drawing/2014/main" id="{81ACFE07-CFA4-417B-9FEE-30B13C2A8520}"/>
            </a:ext>
          </a:extLst>
        </xdr:cNvPr>
        <xdr:cNvSpPr/>
      </xdr:nvSpPr>
      <xdr:spPr>
        <a:xfrm rot="1800000">
          <a:off x="7555026" y="14417343"/>
          <a:ext cx="1406469" cy="1225509"/>
        </a:xfrm>
        <a:prstGeom prst="hexagon">
          <a:avLst>
            <a:gd name="adj" fmla="val 28279"/>
            <a:gd name="vf" fmla="val 115470"/>
          </a:avLst>
        </a:prstGeom>
        <a:solidFill>
          <a:schemeClr val="accent2">
            <a:lumMod val="40000"/>
            <a:lumOff val="6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9</xdr:col>
      <xdr:colOff>8407</xdr:colOff>
      <xdr:row>11</xdr:row>
      <xdr:rowOff>159931</xdr:rowOff>
    </xdr:from>
    <xdr:to>
      <xdr:col>16</xdr:col>
      <xdr:colOff>207817</xdr:colOff>
      <xdr:row>30</xdr:row>
      <xdr:rowOff>122265</xdr:rowOff>
    </xdr:to>
    <xdr:graphicFrame macro="">
      <xdr:nvGraphicFramePr>
        <xdr:cNvPr id="105" name="Graphique 1">
          <a:extLst>
            <a:ext uri="{FF2B5EF4-FFF2-40B4-BE49-F238E27FC236}">
              <a16:creationId xmlns:a16="http://schemas.microsoft.com/office/drawing/2014/main" id="{BD459E04-7128-AA6A-B074-608F01B00A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34637</xdr:colOff>
      <xdr:row>72</xdr:row>
      <xdr:rowOff>147205</xdr:rowOff>
    </xdr:from>
    <xdr:to>
      <xdr:col>16</xdr:col>
      <xdr:colOff>303069</xdr:colOff>
      <xdr:row>92</xdr:row>
      <xdr:rowOff>164523</xdr:rowOff>
    </xdr:to>
    <xdr:graphicFrame macro="">
      <xdr:nvGraphicFramePr>
        <xdr:cNvPr id="110" name="Graphique 5">
          <a:extLst>
            <a:ext uri="{FF2B5EF4-FFF2-40B4-BE49-F238E27FC236}">
              <a16:creationId xmlns:a16="http://schemas.microsoft.com/office/drawing/2014/main" id="{9FDE0FA2-17BC-4769-8CC5-AA53621E4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9AECA-DEC6-44FD-A165-08659F00E2FE}">
  <sheetPr>
    <tabColor theme="1"/>
  </sheetPr>
  <dimension ref="A1:V45"/>
  <sheetViews>
    <sheetView topLeftCell="A4" zoomScale="130" zoomScaleNormal="130" workbookViewId="0">
      <selection activeCell="K11" sqref="K11"/>
    </sheetView>
  </sheetViews>
  <sheetFormatPr baseColWidth="10" defaultColWidth="0" defaultRowHeight="14.55" customHeight="1" zeroHeight="1" x14ac:dyDescent="0.45"/>
  <cols>
    <col min="1" max="22" width="8.9296875" style="50" customWidth="1"/>
    <col min="23" max="16384" width="8.9296875" style="50" hidden="1"/>
  </cols>
  <sheetData>
    <row r="1" spans="1:22" ht="14.25" x14ac:dyDescent="0.45"/>
    <row r="2" spans="1:22" ht="14.25" x14ac:dyDescent="0.45"/>
    <row r="3" spans="1:22" ht="14.25" x14ac:dyDescent="0.45"/>
    <row r="4" spans="1:22" ht="14.25" x14ac:dyDescent="0.45"/>
    <row r="5" spans="1:22" ht="14.25" x14ac:dyDescent="0.45"/>
    <row r="6" spans="1:22" ht="14.25" x14ac:dyDescent="0.45"/>
    <row r="7" spans="1:22" ht="14.25" x14ac:dyDescent="0.45">
      <c r="N7"/>
    </row>
    <row r="8" spans="1:22" ht="14.25" x14ac:dyDescent="0.45"/>
    <row r="9" spans="1:22" ht="17.649999999999999" x14ac:dyDescent="0.5">
      <c r="A9" s="171" t="s">
        <v>441</v>
      </c>
    </row>
    <row r="10" spans="1:22" ht="14.25" x14ac:dyDescent="0.45">
      <c r="A10" s="172"/>
      <c r="B10" s="172"/>
      <c r="C10" s="172"/>
      <c r="D10" s="172"/>
      <c r="E10" s="172"/>
      <c r="F10" s="172"/>
      <c r="G10" s="172"/>
      <c r="H10" s="172"/>
      <c r="I10" s="172"/>
      <c r="J10" s="172"/>
      <c r="K10" s="172"/>
      <c r="L10" s="172"/>
      <c r="M10" s="172"/>
      <c r="N10" s="172"/>
      <c r="O10" s="172"/>
      <c r="P10" s="172"/>
      <c r="Q10" s="172"/>
      <c r="R10" s="172"/>
      <c r="S10" s="172"/>
      <c r="T10" s="172"/>
      <c r="U10" s="172"/>
      <c r="V10" s="172"/>
    </row>
    <row r="11" spans="1:22" ht="14.25" x14ac:dyDescent="0.45"/>
    <row r="12" spans="1:22" ht="14.25" x14ac:dyDescent="0.45"/>
    <row r="13" spans="1:22" ht="14.25" x14ac:dyDescent="0.45"/>
    <row r="14" spans="1:22" ht="14.25" x14ac:dyDescent="0.45"/>
    <row r="15" spans="1:22" ht="14.25" x14ac:dyDescent="0.45"/>
    <row r="16" spans="1:22" ht="14.25" x14ac:dyDescent="0.45"/>
    <row r="17" ht="14.25" x14ac:dyDescent="0.45"/>
    <row r="18" ht="14.25" x14ac:dyDescent="0.45"/>
    <row r="19" ht="14.25" x14ac:dyDescent="0.45"/>
    <row r="20" ht="14.25" x14ac:dyDescent="0.45"/>
    <row r="21" ht="14.25" x14ac:dyDescent="0.45"/>
    <row r="22" ht="14.25" x14ac:dyDescent="0.45"/>
    <row r="23" ht="14.25" x14ac:dyDescent="0.45"/>
    <row r="24" ht="14.25" x14ac:dyDescent="0.45"/>
    <row r="25" ht="14.25" x14ac:dyDescent="0.45"/>
    <row r="26" ht="14.25" x14ac:dyDescent="0.45"/>
    <row r="27" ht="14.25" x14ac:dyDescent="0.45"/>
    <row r="28" ht="14.25" x14ac:dyDescent="0.45"/>
    <row r="29" ht="14.25" x14ac:dyDescent="0.45"/>
    <row r="30" ht="14.25" x14ac:dyDescent="0.45"/>
    <row r="31" ht="14.25" x14ac:dyDescent="0.45"/>
    <row r="32" ht="14.25" x14ac:dyDescent="0.45"/>
    <row r="33" spans="1:22" ht="14.25" x14ac:dyDescent="0.45"/>
    <row r="34" spans="1:22" ht="14.25" x14ac:dyDescent="0.45"/>
    <row r="35" spans="1:22" ht="14.25" x14ac:dyDescent="0.45"/>
    <row r="36" spans="1:22" ht="17.649999999999999" x14ac:dyDescent="0.5">
      <c r="A36" s="171" t="s">
        <v>497</v>
      </c>
    </row>
    <row r="37" spans="1:22" ht="14.25" x14ac:dyDescent="0.45">
      <c r="A37" s="172"/>
      <c r="B37" s="172"/>
      <c r="C37" s="172"/>
      <c r="D37" s="172"/>
      <c r="E37" s="172"/>
      <c r="F37" s="172"/>
      <c r="G37" s="172"/>
      <c r="H37" s="172"/>
      <c r="I37" s="172"/>
      <c r="J37" s="172"/>
      <c r="K37" s="172"/>
      <c r="L37" s="172"/>
      <c r="M37" s="172"/>
      <c r="N37" s="172"/>
      <c r="O37" s="172"/>
      <c r="P37" s="172"/>
      <c r="Q37" s="172"/>
      <c r="R37" s="172"/>
      <c r="S37" s="172"/>
      <c r="T37" s="172"/>
      <c r="U37" s="172"/>
      <c r="V37" s="172"/>
    </row>
    <row r="38" spans="1:22" ht="14.25" x14ac:dyDescent="0.45"/>
    <row r="39" spans="1:22" ht="14.25" x14ac:dyDescent="0.45"/>
    <row r="40" spans="1:22" ht="14.25" x14ac:dyDescent="0.45"/>
    <row r="41" spans="1:22" ht="95.55" customHeight="1" x14ac:dyDescent="0.45"/>
    <row r="42" spans="1:22" ht="14.25" x14ac:dyDescent="0.45"/>
    <row r="43" spans="1:22" ht="85.05" customHeight="1" x14ac:dyDescent="0.45"/>
    <row r="44" spans="1:22" ht="14.55" customHeight="1" x14ac:dyDescent="0.45"/>
    <row r="45" spans="1:22" ht="98.55" customHeight="1" x14ac:dyDescent="0.4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7FF5B-B1AE-4179-9979-E42CCB0C6FCD}">
  <dimension ref="A1:AH291"/>
  <sheetViews>
    <sheetView tabSelected="1" topLeftCell="B1" zoomScaleNormal="100" workbookViewId="0">
      <selection activeCell="B11" sqref="B11:G11"/>
    </sheetView>
  </sheetViews>
  <sheetFormatPr baseColWidth="10" defaultRowHeight="14.25" x14ac:dyDescent="0.45"/>
  <cols>
    <col min="1" max="1" width="1.33203125" style="5" customWidth="1"/>
    <col min="2" max="2" width="3.796875" style="5" customWidth="1"/>
    <col min="3" max="3" width="11.796875" style="5" bestFit="1" customWidth="1"/>
    <col min="4" max="4" width="100.46484375" style="76" customWidth="1"/>
    <col min="5" max="5" width="79.19921875" customWidth="1"/>
    <col min="6" max="6" width="8.53125" style="7" customWidth="1"/>
    <col min="7" max="7" width="2.46484375" style="3" customWidth="1"/>
    <col min="8" max="8" width="20.53125" style="50" bestFit="1" customWidth="1"/>
    <col min="9" max="9" width="12.19921875" style="50" customWidth="1"/>
    <col min="10" max="14" width="11.53125" style="50"/>
    <col min="15" max="15" width="11.53125" style="111"/>
    <col min="16" max="34" width="11.53125" style="50"/>
  </cols>
  <sheetData>
    <row r="1" spans="1:15" ht="6" customHeight="1" x14ac:dyDescent="0.45">
      <c r="A1" s="49"/>
      <c r="B1" s="49"/>
      <c r="C1" s="49"/>
      <c r="D1" s="129"/>
      <c r="E1" s="50"/>
      <c r="F1" s="51"/>
      <c r="G1" s="57"/>
      <c r="I1" s="129"/>
    </row>
    <row r="2" spans="1:15" x14ac:dyDescent="0.45">
      <c r="A2" s="62"/>
      <c r="B2" s="199" t="s">
        <v>256</v>
      </c>
      <c r="C2" s="60" t="s">
        <v>257</v>
      </c>
      <c r="D2" s="94" t="s">
        <v>1</v>
      </c>
      <c r="E2" s="59"/>
      <c r="F2" s="51"/>
      <c r="G2" s="57"/>
      <c r="H2" s="127" t="s">
        <v>428</v>
      </c>
      <c r="I2" s="170">
        <f>(COUNTIF(F:F,"Oui")+COUNTIF(F:F,"Non"))/COUNTA(C15:C27,C31:C40,C44:C52,C56:C60,C64:C70,C74:C81,C88:C93,C97:C105,C109:C116,C120:C132,C136:C140,C147:C159,C163:C167,C171:C175,C179:C185,C189:C198,C202:C208)</f>
        <v>0</v>
      </c>
    </row>
    <row r="3" spans="1:15" x14ac:dyDescent="0.45">
      <c r="A3" s="62"/>
      <c r="B3" s="200"/>
      <c r="C3" s="60" t="s">
        <v>257</v>
      </c>
      <c r="D3" s="94" t="s">
        <v>254</v>
      </c>
      <c r="E3" s="59"/>
      <c r="F3" s="61"/>
      <c r="G3" s="61"/>
      <c r="H3" s="61"/>
      <c r="I3" s="61"/>
    </row>
    <row r="4" spans="1:15" x14ac:dyDescent="0.45">
      <c r="A4" s="62"/>
      <c r="B4" s="200"/>
      <c r="C4" s="60" t="s">
        <v>257</v>
      </c>
      <c r="D4" s="128" t="s">
        <v>4</v>
      </c>
      <c r="E4" s="52"/>
      <c r="F4" s="61"/>
      <c r="G4" s="57"/>
    </row>
    <row r="5" spans="1:15" x14ac:dyDescent="0.45">
      <c r="A5" s="62"/>
      <c r="B5" s="200"/>
      <c r="C5" s="60" t="s">
        <v>257</v>
      </c>
      <c r="D5" s="128" t="s">
        <v>365</v>
      </c>
      <c r="E5" s="52"/>
      <c r="F5" s="61"/>
      <c r="G5" s="57"/>
    </row>
    <row r="6" spans="1:15" x14ac:dyDescent="0.45">
      <c r="A6" s="62"/>
      <c r="B6" s="201"/>
      <c r="C6" s="60" t="s">
        <v>257</v>
      </c>
      <c r="D6" s="128" t="s">
        <v>366</v>
      </c>
      <c r="E6" s="59"/>
      <c r="F6" s="61"/>
      <c r="G6" s="57"/>
    </row>
    <row r="7" spans="1:15" ht="6" customHeight="1" x14ac:dyDescent="0.45">
      <c r="A7" s="62"/>
      <c r="B7" s="62"/>
      <c r="C7" s="49"/>
      <c r="D7" s="129"/>
      <c r="E7" s="50"/>
      <c r="F7" s="51"/>
      <c r="G7" s="57"/>
    </row>
    <row r="8" spans="1:15" ht="15.75" customHeight="1" x14ac:dyDescent="0.45">
      <c r="A8" s="62"/>
      <c r="B8" s="205" t="s">
        <v>255</v>
      </c>
      <c r="C8" s="205"/>
      <c r="D8" s="205"/>
      <c r="E8" s="205"/>
      <c r="F8" s="205"/>
      <c r="G8" s="57"/>
    </row>
    <row r="9" spans="1:15" x14ac:dyDescent="0.45">
      <c r="A9" s="62"/>
      <c r="B9" s="205"/>
      <c r="C9" s="205"/>
      <c r="D9" s="205"/>
      <c r="E9" s="205"/>
      <c r="F9" s="205"/>
      <c r="G9" s="57"/>
    </row>
    <row r="10" spans="1:15" s="50" customFormat="1" ht="12.7" customHeight="1" thickBot="1" x14ac:dyDescent="0.5">
      <c r="A10" s="109"/>
      <c r="B10" s="109"/>
      <c r="C10" s="110"/>
      <c r="D10" s="130"/>
      <c r="E10" s="110"/>
      <c r="F10" s="110"/>
      <c r="G10" s="110"/>
      <c r="H10" s="110"/>
      <c r="I10" s="110"/>
      <c r="J10" s="110"/>
      <c r="K10" s="110"/>
      <c r="L10" s="110"/>
      <c r="M10" s="110"/>
      <c r="N10" s="110"/>
      <c r="O10" s="111"/>
    </row>
    <row r="11" spans="1:15" ht="18.399999999999999" thickBot="1" x14ac:dyDescent="0.5">
      <c r="A11" s="102"/>
      <c r="B11" s="206" t="s">
        <v>326</v>
      </c>
      <c r="C11" s="207"/>
      <c r="D11" s="207"/>
      <c r="E11" s="207"/>
      <c r="F11" s="207"/>
      <c r="G11" s="208"/>
      <c r="H11" s="8"/>
      <c r="I11" s="8"/>
      <c r="J11" s="8"/>
      <c r="K11" s="8"/>
      <c r="L11" s="8"/>
      <c r="M11" s="8"/>
      <c r="N11" s="8"/>
    </row>
    <row r="12" spans="1:15" s="50" customFormat="1" x14ac:dyDescent="0.45">
      <c r="A12" s="102"/>
      <c r="B12" s="104"/>
      <c r="C12" s="104"/>
      <c r="D12" s="131"/>
      <c r="E12" s="8"/>
      <c r="F12" s="103"/>
      <c r="G12" s="100"/>
      <c r="H12" s="8"/>
      <c r="I12" s="8"/>
      <c r="J12" s="8"/>
      <c r="K12" s="8"/>
      <c r="L12" s="8"/>
      <c r="M12" s="8"/>
      <c r="N12" s="8"/>
      <c r="O12" s="111"/>
    </row>
    <row r="13" spans="1:15" x14ac:dyDescent="0.45">
      <c r="A13" s="102"/>
      <c r="B13" s="48" t="s">
        <v>287</v>
      </c>
      <c r="C13" s="46"/>
      <c r="D13" s="176" t="s">
        <v>444</v>
      </c>
      <c r="E13" s="177"/>
      <c r="F13" s="103"/>
      <c r="G13" s="103"/>
      <c r="H13" s="101"/>
      <c r="I13" s="101"/>
      <c r="J13" s="8"/>
      <c r="K13" s="8"/>
      <c r="L13" s="8"/>
      <c r="M13" s="8"/>
      <c r="N13" s="8"/>
    </row>
    <row r="14" spans="1:15" s="50" customFormat="1" x14ac:dyDescent="0.45">
      <c r="A14" s="102"/>
      <c r="B14" s="104"/>
      <c r="C14" s="104"/>
      <c r="D14" s="105" t="s">
        <v>260</v>
      </c>
      <c r="E14" s="8"/>
      <c r="F14" s="103"/>
      <c r="G14" s="100"/>
      <c r="H14" s="101"/>
      <c r="I14" s="101"/>
      <c r="J14" s="8"/>
      <c r="K14" s="8"/>
      <c r="L14" s="8"/>
      <c r="M14" s="8"/>
      <c r="N14" s="8"/>
      <c r="O14" s="111"/>
    </row>
    <row r="15" spans="1:15" ht="39.4" x14ac:dyDescent="0.45">
      <c r="A15" s="102"/>
      <c r="B15" s="104"/>
      <c r="C15" s="54" t="s">
        <v>259</v>
      </c>
      <c r="D15" s="55" t="s">
        <v>184</v>
      </c>
      <c r="E15" s="56" t="s">
        <v>102</v>
      </c>
      <c r="F15" s="16"/>
      <c r="G15" s="100"/>
      <c r="H15" s="101"/>
      <c r="I15" s="101"/>
      <c r="J15" s="8"/>
      <c r="K15" s="8"/>
      <c r="L15" s="8"/>
      <c r="M15" s="8"/>
      <c r="N15" s="8"/>
    </row>
    <row r="16" spans="1:15" ht="39.4" x14ac:dyDescent="0.45">
      <c r="A16" s="102"/>
      <c r="B16" s="104"/>
      <c r="C16" s="54" t="s">
        <v>259</v>
      </c>
      <c r="D16" s="55" t="s">
        <v>185</v>
      </c>
      <c r="E16" s="56" t="s">
        <v>103</v>
      </c>
      <c r="F16" s="16"/>
      <c r="G16" s="100"/>
      <c r="H16" s="101"/>
      <c r="I16" s="101"/>
      <c r="J16" s="8"/>
      <c r="K16" s="8"/>
      <c r="L16" s="8"/>
      <c r="M16" s="8"/>
      <c r="N16" s="8"/>
    </row>
    <row r="17" spans="1:15" x14ac:dyDescent="0.45">
      <c r="A17" s="102"/>
      <c r="B17" s="104"/>
      <c r="C17" s="54" t="s">
        <v>291</v>
      </c>
      <c r="D17" s="55" t="s">
        <v>262</v>
      </c>
      <c r="E17" s="56" t="s">
        <v>280</v>
      </c>
      <c r="F17" s="16"/>
      <c r="G17" s="100"/>
      <c r="H17" s="101"/>
      <c r="I17" s="101"/>
      <c r="J17" s="8"/>
      <c r="K17" s="8"/>
      <c r="L17" s="8"/>
      <c r="M17" s="8"/>
      <c r="N17" s="8"/>
    </row>
    <row r="18" spans="1:15" x14ac:dyDescent="0.45">
      <c r="A18" s="102"/>
      <c r="B18" s="104"/>
      <c r="C18" s="44" t="s">
        <v>292</v>
      </c>
      <c r="D18" s="43" t="s">
        <v>70</v>
      </c>
      <c r="E18" s="42"/>
      <c r="F18" s="16"/>
      <c r="G18" s="100"/>
      <c r="H18" s="101"/>
      <c r="I18" s="101"/>
      <c r="J18" s="8"/>
      <c r="K18" s="8"/>
      <c r="L18" s="8"/>
      <c r="M18" s="8"/>
      <c r="N18" s="8"/>
    </row>
    <row r="19" spans="1:15" x14ac:dyDescent="0.45">
      <c r="A19" s="102"/>
      <c r="B19" s="104"/>
      <c r="C19" s="44" t="s">
        <v>292</v>
      </c>
      <c r="D19" s="43" t="s">
        <v>214</v>
      </c>
      <c r="E19" s="42"/>
      <c r="F19" s="16"/>
      <c r="G19" s="100"/>
      <c r="H19" s="101"/>
      <c r="I19" s="101"/>
      <c r="J19" s="8"/>
      <c r="K19" s="8"/>
      <c r="L19" s="8"/>
      <c r="M19" s="8"/>
      <c r="N19" s="8"/>
    </row>
    <row r="20" spans="1:15" x14ac:dyDescent="0.45">
      <c r="A20" s="102"/>
      <c r="B20" s="104"/>
      <c r="C20" s="44" t="s">
        <v>292</v>
      </c>
      <c r="D20" s="43" t="s">
        <v>100</v>
      </c>
      <c r="E20" s="42"/>
      <c r="F20" s="16"/>
      <c r="G20" s="100"/>
      <c r="H20" s="101"/>
      <c r="I20" s="101"/>
      <c r="J20" s="8"/>
      <c r="K20" s="8"/>
      <c r="L20" s="8"/>
      <c r="M20" s="8"/>
      <c r="N20" s="8"/>
    </row>
    <row r="21" spans="1:15" x14ac:dyDescent="0.45">
      <c r="A21" s="102"/>
      <c r="B21" s="104"/>
      <c r="C21" s="44" t="s">
        <v>292</v>
      </c>
      <c r="D21" s="43" t="s">
        <v>87</v>
      </c>
      <c r="E21" s="42"/>
      <c r="F21" s="16"/>
      <c r="G21" s="100"/>
      <c r="H21" s="101"/>
      <c r="I21" s="101"/>
      <c r="J21" s="8"/>
      <c r="K21" s="8"/>
      <c r="L21" s="8"/>
      <c r="M21" s="8"/>
      <c r="N21" s="8"/>
    </row>
    <row r="22" spans="1:15" x14ac:dyDescent="0.45">
      <c r="A22" s="102"/>
      <c r="B22" s="104"/>
      <c r="C22" s="44" t="s">
        <v>292</v>
      </c>
      <c r="D22" s="43" t="s">
        <v>99</v>
      </c>
      <c r="E22" s="42"/>
      <c r="F22" s="16"/>
      <c r="G22" s="100"/>
      <c r="H22" s="101"/>
      <c r="I22" s="101"/>
      <c r="J22" s="8"/>
      <c r="K22" s="8"/>
      <c r="L22" s="8"/>
      <c r="M22" s="8"/>
      <c r="N22" s="8"/>
    </row>
    <row r="23" spans="1:15" x14ac:dyDescent="0.45">
      <c r="A23" s="102"/>
      <c r="B23" s="104"/>
      <c r="C23" s="44" t="s">
        <v>292</v>
      </c>
      <c r="D23" s="43" t="s">
        <v>83</v>
      </c>
      <c r="E23" s="42"/>
      <c r="F23" s="16"/>
      <c r="G23" s="100"/>
      <c r="H23" s="101"/>
      <c r="I23" s="101"/>
      <c r="J23" s="8"/>
      <c r="K23" s="8"/>
      <c r="L23" s="8"/>
      <c r="M23" s="8"/>
      <c r="N23" s="8"/>
    </row>
    <row r="24" spans="1:15" x14ac:dyDescent="0.45">
      <c r="A24" s="102"/>
      <c r="B24" s="104"/>
      <c r="C24" s="44" t="s">
        <v>292</v>
      </c>
      <c r="D24" s="43" t="s">
        <v>101</v>
      </c>
      <c r="E24" s="42"/>
      <c r="F24" s="16"/>
      <c r="G24" s="100"/>
      <c r="H24" s="101"/>
      <c r="I24" s="101"/>
      <c r="J24" s="8"/>
      <c r="K24" s="8"/>
      <c r="L24" s="8"/>
      <c r="M24" s="8"/>
      <c r="N24" s="8"/>
    </row>
    <row r="25" spans="1:15" x14ac:dyDescent="0.45">
      <c r="A25" s="102"/>
      <c r="B25" s="104"/>
      <c r="C25" s="44" t="s">
        <v>292</v>
      </c>
      <c r="D25" s="43" t="s">
        <v>88</v>
      </c>
      <c r="E25" s="42"/>
      <c r="F25" s="16"/>
      <c r="G25" s="100"/>
      <c r="H25" s="101"/>
      <c r="I25" s="101"/>
      <c r="J25" s="8"/>
      <c r="K25" s="8"/>
      <c r="L25" s="8"/>
      <c r="M25" s="8"/>
      <c r="N25" s="8"/>
    </row>
    <row r="26" spans="1:15" ht="39.4" x14ac:dyDescent="0.45">
      <c r="A26" s="102"/>
      <c r="B26" s="104"/>
      <c r="C26" s="45" t="s">
        <v>293</v>
      </c>
      <c r="D26" s="43" t="s">
        <v>494</v>
      </c>
      <c r="E26" s="42" t="s">
        <v>261</v>
      </c>
      <c r="F26" s="16"/>
      <c r="G26" s="100"/>
      <c r="H26" s="101"/>
      <c r="I26" s="101"/>
      <c r="J26" s="8"/>
      <c r="K26" s="8"/>
      <c r="L26" s="8"/>
      <c r="M26" s="8"/>
      <c r="N26" s="8"/>
    </row>
    <row r="27" spans="1:15" x14ac:dyDescent="0.45">
      <c r="A27" s="102"/>
      <c r="B27" s="104"/>
      <c r="C27" s="45" t="s">
        <v>293</v>
      </c>
      <c r="D27" s="43" t="s">
        <v>460</v>
      </c>
      <c r="E27" s="42"/>
      <c r="F27" s="16"/>
      <c r="G27" s="100"/>
      <c r="H27" s="101"/>
      <c r="I27" s="101"/>
      <c r="J27" s="8"/>
      <c r="K27" s="8"/>
      <c r="L27" s="8"/>
      <c r="M27" s="8"/>
      <c r="N27" s="8"/>
    </row>
    <row r="28" spans="1:15" s="50" customFormat="1" x14ac:dyDescent="0.45">
      <c r="A28" s="102"/>
      <c r="B28" s="104"/>
      <c r="C28" s="104"/>
      <c r="D28" s="105"/>
      <c r="E28" s="8"/>
      <c r="F28" s="103"/>
      <c r="G28" s="100"/>
      <c r="H28" s="101"/>
      <c r="I28" s="101"/>
      <c r="J28" s="8"/>
      <c r="K28" s="8"/>
      <c r="L28" s="8"/>
      <c r="M28" s="8"/>
      <c r="N28" s="8"/>
      <c r="O28" s="111"/>
    </row>
    <row r="29" spans="1:15" x14ac:dyDescent="0.45">
      <c r="A29" s="102"/>
      <c r="B29" s="48" t="s">
        <v>263</v>
      </c>
      <c r="C29" s="46"/>
      <c r="D29" s="176" t="s">
        <v>264</v>
      </c>
      <c r="E29" s="177"/>
      <c r="F29" s="103"/>
      <c r="G29" s="103"/>
      <c r="H29" s="101"/>
      <c r="I29" s="101"/>
      <c r="J29" s="8"/>
      <c r="K29" s="8"/>
      <c r="L29" s="8"/>
      <c r="M29" s="8"/>
      <c r="N29" s="8"/>
    </row>
    <row r="30" spans="1:15" s="50" customFormat="1" x14ac:dyDescent="0.45">
      <c r="A30" s="102"/>
      <c r="B30" s="104"/>
      <c r="C30" s="104"/>
      <c r="D30" s="105" t="s">
        <v>445</v>
      </c>
      <c r="E30" s="8"/>
      <c r="F30" s="103"/>
      <c r="G30" s="100"/>
      <c r="H30" s="101"/>
      <c r="I30" s="101"/>
      <c r="J30" s="8"/>
      <c r="K30" s="8"/>
      <c r="L30" s="8"/>
      <c r="M30" s="8"/>
      <c r="N30" s="8"/>
      <c r="O30" s="111"/>
    </row>
    <row r="31" spans="1:15" x14ac:dyDescent="0.45">
      <c r="A31" s="102"/>
      <c r="B31" s="104"/>
      <c r="C31" s="54" t="s">
        <v>294</v>
      </c>
      <c r="D31" s="55" t="s">
        <v>186</v>
      </c>
      <c r="E31" s="56" t="s">
        <v>155</v>
      </c>
      <c r="F31" s="16"/>
      <c r="G31" s="100"/>
      <c r="H31" s="101"/>
      <c r="I31" s="101"/>
      <c r="J31" s="8"/>
      <c r="K31" s="8"/>
      <c r="L31" s="8"/>
      <c r="M31" s="8"/>
      <c r="N31" s="8"/>
    </row>
    <row r="32" spans="1:15" x14ac:dyDescent="0.45">
      <c r="A32" s="102"/>
      <c r="B32" s="104"/>
      <c r="C32" s="54" t="s">
        <v>294</v>
      </c>
      <c r="D32" s="55" t="s">
        <v>95</v>
      </c>
      <c r="E32" s="56" t="s">
        <v>104</v>
      </c>
      <c r="F32" s="16"/>
      <c r="G32" s="100"/>
      <c r="H32" s="101"/>
      <c r="I32" s="101"/>
      <c r="J32" s="8"/>
      <c r="K32" s="8"/>
      <c r="L32" s="8"/>
      <c r="M32" s="8"/>
      <c r="N32" s="8"/>
    </row>
    <row r="33" spans="1:15" x14ac:dyDescent="0.45">
      <c r="A33" s="102"/>
      <c r="B33" s="104"/>
      <c r="C33" s="54" t="s">
        <v>295</v>
      </c>
      <c r="D33" s="55" t="s">
        <v>66</v>
      </c>
      <c r="E33" s="56"/>
      <c r="F33" s="16"/>
      <c r="G33" s="100"/>
      <c r="H33" s="101"/>
      <c r="I33" s="101"/>
      <c r="J33" s="8"/>
      <c r="K33" s="8"/>
      <c r="L33" s="8"/>
      <c r="M33" s="8"/>
      <c r="N33" s="8"/>
    </row>
    <row r="34" spans="1:15" x14ac:dyDescent="0.45">
      <c r="A34" s="102"/>
      <c r="B34" s="104"/>
      <c r="C34" s="45" t="s">
        <v>296</v>
      </c>
      <c r="D34" s="43" t="s">
        <v>71</v>
      </c>
      <c r="E34" s="42"/>
      <c r="F34" s="16"/>
      <c r="G34" s="100"/>
      <c r="H34" s="101"/>
      <c r="I34" s="101"/>
      <c r="J34" s="8"/>
      <c r="K34" s="8"/>
      <c r="L34" s="8"/>
      <c r="M34" s="8"/>
      <c r="N34" s="8"/>
    </row>
    <row r="35" spans="1:15" x14ac:dyDescent="0.45">
      <c r="A35" s="102"/>
      <c r="B35" s="104"/>
      <c r="C35" s="45" t="s">
        <v>296</v>
      </c>
      <c r="D35" s="43" t="s">
        <v>187</v>
      </c>
      <c r="E35" s="42"/>
      <c r="F35" s="16"/>
      <c r="G35" s="100"/>
      <c r="H35" s="101"/>
      <c r="I35" s="101"/>
      <c r="J35" s="8"/>
      <c r="K35" s="8"/>
      <c r="L35" s="8"/>
      <c r="M35" s="8"/>
      <c r="N35" s="8"/>
    </row>
    <row r="36" spans="1:15" x14ac:dyDescent="0.45">
      <c r="A36" s="102"/>
      <c r="B36" s="104"/>
      <c r="C36" s="45" t="s">
        <v>296</v>
      </c>
      <c r="D36" s="43" t="s">
        <v>216</v>
      </c>
      <c r="E36" s="42" t="s">
        <v>446</v>
      </c>
      <c r="F36" s="16"/>
      <c r="G36" s="100"/>
      <c r="H36" s="101"/>
      <c r="I36" s="101"/>
      <c r="J36" s="8"/>
      <c r="K36" s="8"/>
      <c r="L36" s="8"/>
      <c r="M36" s="8"/>
      <c r="N36" s="8"/>
    </row>
    <row r="37" spans="1:15" ht="26.25" x14ac:dyDescent="0.45">
      <c r="A37" s="102"/>
      <c r="B37" s="104"/>
      <c r="C37" s="45" t="s">
        <v>296</v>
      </c>
      <c r="D37" s="43" t="s">
        <v>72</v>
      </c>
      <c r="E37" s="42" t="s">
        <v>447</v>
      </c>
      <c r="F37" s="16"/>
      <c r="G37" s="100"/>
      <c r="H37" s="101"/>
      <c r="I37" s="101"/>
      <c r="J37" s="8"/>
      <c r="K37" s="8"/>
      <c r="L37" s="8"/>
      <c r="M37" s="8"/>
      <c r="N37" s="8"/>
    </row>
    <row r="38" spans="1:15" ht="26.25" x14ac:dyDescent="0.45">
      <c r="A38" s="102"/>
      <c r="B38" s="104"/>
      <c r="C38" s="45" t="s">
        <v>297</v>
      </c>
      <c r="D38" s="43" t="s">
        <v>74</v>
      </c>
      <c r="E38" s="42" t="s">
        <v>448</v>
      </c>
      <c r="F38" s="16"/>
      <c r="G38" s="100"/>
      <c r="H38" s="101"/>
      <c r="I38" s="101"/>
      <c r="J38" s="8"/>
      <c r="K38" s="8"/>
      <c r="L38" s="8"/>
      <c r="M38" s="8"/>
      <c r="N38" s="8"/>
    </row>
    <row r="39" spans="1:15" ht="52.5" x14ac:dyDescent="0.45">
      <c r="A39" s="102"/>
      <c r="B39" s="104"/>
      <c r="C39" s="45" t="s">
        <v>297</v>
      </c>
      <c r="D39" s="43" t="s">
        <v>495</v>
      </c>
      <c r="E39" s="42" t="s">
        <v>182</v>
      </c>
      <c r="F39" s="16"/>
      <c r="G39" s="100"/>
      <c r="H39" s="101"/>
      <c r="I39" s="101"/>
      <c r="J39" s="8"/>
      <c r="K39" s="8"/>
      <c r="L39" s="8"/>
      <c r="M39" s="8"/>
      <c r="N39" s="8"/>
    </row>
    <row r="40" spans="1:15" x14ac:dyDescent="0.45">
      <c r="A40" s="102"/>
      <c r="B40" s="104"/>
      <c r="C40" s="45" t="s">
        <v>297</v>
      </c>
      <c r="D40" s="43" t="s">
        <v>461</v>
      </c>
      <c r="E40" s="42"/>
      <c r="F40" s="16"/>
      <c r="G40" s="100"/>
      <c r="H40" s="101"/>
      <c r="I40" s="101"/>
      <c r="J40" s="8"/>
      <c r="K40" s="8"/>
      <c r="L40" s="8"/>
      <c r="M40" s="8"/>
      <c r="N40" s="8"/>
    </row>
    <row r="41" spans="1:15" s="50" customFormat="1" x14ac:dyDescent="0.45">
      <c r="A41" s="102"/>
      <c r="B41" s="104"/>
      <c r="C41" s="104"/>
      <c r="D41" s="131"/>
      <c r="E41" s="8"/>
      <c r="F41" s="103"/>
      <c r="G41" s="100"/>
      <c r="H41" s="101"/>
      <c r="I41" s="101"/>
      <c r="J41" s="8"/>
      <c r="K41" s="8"/>
      <c r="L41" s="8"/>
      <c r="M41" s="8"/>
      <c r="N41" s="8"/>
      <c r="O41" s="111"/>
    </row>
    <row r="42" spans="1:15" x14ac:dyDescent="0.45">
      <c r="A42" s="102"/>
      <c r="B42" s="48" t="s">
        <v>288</v>
      </c>
      <c r="C42" s="46"/>
      <c r="D42" s="176" t="s">
        <v>449</v>
      </c>
      <c r="E42" s="177"/>
      <c r="F42" s="8"/>
      <c r="G42" s="8"/>
      <c r="H42" s="101"/>
      <c r="I42" s="101"/>
      <c r="J42" s="8"/>
      <c r="K42" s="8"/>
      <c r="L42" s="8"/>
      <c r="M42" s="8"/>
      <c r="N42" s="8"/>
    </row>
    <row r="43" spans="1:15" s="50" customFormat="1" x14ac:dyDescent="0.45">
      <c r="A43" s="102"/>
      <c r="B43" s="104"/>
      <c r="C43" s="104"/>
      <c r="D43" s="105" t="s">
        <v>450</v>
      </c>
      <c r="E43" s="8"/>
      <c r="F43" s="103"/>
      <c r="G43" s="100"/>
      <c r="H43" s="101"/>
      <c r="I43" s="101"/>
      <c r="J43" s="8"/>
      <c r="K43" s="8"/>
      <c r="L43" s="8"/>
      <c r="M43" s="8"/>
      <c r="N43" s="8"/>
      <c r="O43" s="111"/>
    </row>
    <row r="44" spans="1:15" x14ac:dyDescent="0.45">
      <c r="A44" s="102"/>
      <c r="B44" s="104"/>
      <c r="C44" s="54" t="s">
        <v>298</v>
      </c>
      <c r="D44" s="55" t="s">
        <v>189</v>
      </c>
      <c r="E44" s="56" t="s">
        <v>155</v>
      </c>
      <c r="F44" s="16"/>
      <c r="G44" s="100"/>
      <c r="H44" s="101"/>
      <c r="I44" s="101"/>
      <c r="J44" s="8"/>
      <c r="K44" s="8"/>
      <c r="L44" s="8"/>
      <c r="M44" s="8"/>
      <c r="N44" s="8"/>
    </row>
    <row r="45" spans="1:15" x14ac:dyDescent="0.45">
      <c r="A45" s="102"/>
      <c r="B45" s="104"/>
      <c r="C45" s="54" t="s">
        <v>299</v>
      </c>
      <c r="D45" s="55" t="s">
        <v>451</v>
      </c>
      <c r="E45" s="56"/>
      <c r="F45" s="16"/>
      <c r="G45" s="100"/>
      <c r="H45" s="101"/>
      <c r="I45" s="101"/>
      <c r="J45" s="8"/>
      <c r="K45" s="8"/>
      <c r="L45" s="8"/>
      <c r="M45" s="8"/>
      <c r="N45" s="8"/>
    </row>
    <row r="46" spans="1:15" ht="28.5" x14ac:dyDescent="0.45">
      <c r="A46" s="102"/>
      <c r="B46" s="104"/>
      <c r="C46" s="54" t="s">
        <v>300</v>
      </c>
      <c r="D46" s="55" t="s">
        <v>452</v>
      </c>
      <c r="E46" s="56"/>
      <c r="F46" s="16"/>
      <c r="G46" s="100"/>
      <c r="H46" s="101"/>
      <c r="I46" s="101"/>
      <c r="J46" s="8"/>
      <c r="K46" s="8"/>
      <c r="L46" s="8"/>
      <c r="M46" s="8"/>
      <c r="N46" s="8"/>
    </row>
    <row r="47" spans="1:15" x14ac:dyDescent="0.45">
      <c r="A47" s="102"/>
      <c r="B47" s="104"/>
      <c r="C47" s="45" t="s">
        <v>300</v>
      </c>
      <c r="D47" s="43" t="s">
        <v>453</v>
      </c>
      <c r="E47" s="42"/>
      <c r="F47" s="16"/>
      <c r="G47" s="100"/>
      <c r="H47" s="101"/>
      <c r="I47" s="101"/>
      <c r="J47" s="8"/>
      <c r="K47" s="8"/>
      <c r="L47" s="8"/>
      <c r="M47" s="8"/>
      <c r="N47" s="8"/>
    </row>
    <row r="48" spans="1:15" x14ac:dyDescent="0.45">
      <c r="A48" s="102"/>
      <c r="B48" s="104"/>
      <c r="C48" s="45" t="s">
        <v>300</v>
      </c>
      <c r="D48" s="43" t="s">
        <v>454</v>
      </c>
      <c r="E48" s="42" t="s">
        <v>456</v>
      </c>
      <c r="F48" s="16"/>
      <c r="G48" s="100"/>
      <c r="H48" s="101"/>
      <c r="I48" s="101"/>
      <c r="J48" s="8"/>
      <c r="K48" s="8"/>
      <c r="L48" s="8"/>
      <c r="M48" s="8"/>
      <c r="N48" s="8"/>
    </row>
    <row r="49" spans="1:15" ht="28.5" x14ac:dyDescent="0.45">
      <c r="A49" s="102"/>
      <c r="B49" s="104"/>
      <c r="C49" s="45" t="s">
        <v>300</v>
      </c>
      <c r="D49" s="43" t="s">
        <v>455</v>
      </c>
      <c r="E49" s="42"/>
      <c r="F49" s="16"/>
      <c r="G49" s="100"/>
      <c r="H49" s="101"/>
      <c r="I49" s="101"/>
      <c r="J49" s="8"/>
      <c r="K49" s="8"/>
      <c r="L49" s="8"/>
      <c r="M49" s="8"/>
      <c r="N49" s="8"/>
    </row>
    <row r="50" spans="1:15" x14ac:dyDescent="0.45">
      <c r="A50" s="102"/>
      <c r="B50" s="104"/>
      <c r="C50" s="45" t="s">
        <v>300</v>
      </c>
      <c r="D50" s="43" t="s">
        <v>273</v>
      </c>
      <c r="E50" s="42" t="s">
        <v>222</v>
      </c>
      <c r="F50" s="16"/>
      <c r="G50" s="100"/>
      <c r="H50" s="101"/>
      <c r="I50" s="101"/>
      <c r="J50" s="8"/>
      <c r="K50" s="8"/>
      <c r="L50" s="8"/>
      <c r="M50" s="8"/>
      <c r="N50" s="8"/>
    </row>
    <row r="51" spans="1:15" x14ac:dyDescent="0.45">
      <c r="A51" s="102"/>
      <c r="B51" s="104"/>
      <c r="C51" s="45" t="s">
        <v>301</v>
      </c>
      <c r="D51" s="43" t="s">
        <v>272</v>
      </c>
      <c r="E51" s="42" t="s">
        <v>457</v>
      </c>
      <c r="F51" s="16"/>
      <c r="G51" s="100"/>
      <c r="H51" s="101"/>
      <c r="I51" s="101"/>
      <c r="J51" s="8"/>
      <c r="K51" s="8"/>
      <c r="L51" s="8"/>
      <c r="M51" s="8"/>
      <c r="N51" s="8"/>
    </row>
    <row r="52" spans="1:15" x14ac:dyDescent="0.45">
      <c r="A52" s="102"/>
      <c r="B52" s="104"/>
      <c r="C52" s="45" t="s">
        <v>301</v>
      </c>
      <c r="D52" s="43" t="s">
        <v>462</v>
      </c>
      <c r="E52" s="42"/>
      <c r="F52" s="16"/>
      <c r="G52" s="100"/>
      <c r="H52" s="101"/>
      <c r="I52" s="101"/>
      <c r="J52" s="8"/>
      <c r="K52" s="8"/>
      <c r="L52" s="8"/>
      <c r="M52" s="8"/>
      <c r="N52" s="8"/>
    </row>
    <row r="53" spans="1:15" x14ac:dyDescent="0.45">
      <c r="A53" s="102"/>
      <c r="B53" s="104"/>
      <c r="C53" s="104"/>
      <c r="D53" s="105"/>
      <c r="E53" s="8"/>
      <c r="F53" s="103"/>
      <c r="G53" s="100"/>
      <c r="H53" s="101"/>
      <c r="I53" s="101"/>
      <c r="J53" s="8"/>
      <c r="K53" s="8"/>
      <c r="L53" s="8"/>
      <c r="M53" s="8"/>
      <c r="N53" s="8"/>
    </row>
    <row r="54" spans="1:15" x14ac:dyDescent="0.45">
      <c r="A54" s="102"/>
      <c r="B54" s="48" t="s">
        <v>289</v>
      </c>
      <c r="C54" s="46"/>
      <c r="D54" s="176" t="s">
        <v>68</v>
      </c>
      <c r="E54" s="177"/>
      <c r="F54" s="8"/>
      <c r="G54" s="8"/>
      <c r="H54" s="101"/>
      <c r="I54" s="101"/>
      <c r="J54" s="8"/>
      <c r="K54" s="8"/>
      <c r="L54" s="8"/>
      <c r="M54" s="8"/>
      <c r="N54" s="8"/>
    </row>
    <row r="55" spans="1:15" x14ac:dyDescent="0.45">
      <c r="A55" s="102"/>
      <c r="B55" s="104"/>
      <c r="C55" s="104"/>
      <c r="D55" s="105" t="s">
        <v>224</v>
      </c>
      <c r="E55" s="8"/>
      <c r="F55" s="103"/>
      <c r="G55" s="100"/>
      <c r="H55" s="101"/>
      <c r="I55" s="101"/>
      <c r="J55" s="8"/>
      <c r="K55" s="8"/>
      <c r="L55" s="8"/>
      <c r="M55" s="8"/>
      <c r="N55" s="8"/>
    </row>
    <row r="56" spans="1:15" x14ac:dyDescent="0.45">
      <c r="A56" s="102"/>
      <c r="B56" s="104"/>
      <c r="C56" s="54" t="s">
        <v>302</v>
      </c>
      <c r="D56" s="55" t="s">
        <v>268</v>
      </c>
      <c r="E56" s="56"/>
      <c r="F56" s="16"/>
      <c r="G56" s="100"/>
      <c r="H56" s="101"/>
      <c r="I56" s="101"/>
      <c r="J56" s="8"/>
      <c r="K56" s="8"/>
      <c r="L56" s="8"/>
      <c r="M56" s="8"/>
      <c r="N56" s="8"/>
    </row>
    <row r="57" spans="1:15" x14ac:dyDescent="0.45">
      <c r="A57" s="102"/>
      <c r="B57" s="104"/>
      <c r="C57" s="54" t="s">
        <v>303</v>
      </c>
      <c r="D57" s="55" t="s">
        <v>267</v>
      </c>
      <c r="E57" s="56"/>
      <c r="F57" s="16"/>
      <c r="G57" s="100"/>
      <c r="H57" s="101"/>
      <c r="I57" s="101"/>
      <c r="J57" s="8"/>
      <c r="K57" s="8"/>
      <c r="L57" s="8"/>
      <c r="M57" s="8"/>
      <c r="N57" s="8"/>
    </row>
    <row r="58" spans="1:15" ht="28.5" x14ac:dyDescent="0.45">
      <c r="A58" s="102"/>
      <c r="B58" s="104"/>
      <c r="C58" s="54" t="s">
        <v>304</v>
      </c>
      <c r="D58" s="55" t="s">
        <v>269</v>
      </c>
      <c r="E58" s="56"/>
      <c r="F58" s="16"/>
      <c r="G58" s="100"/>
      <c r="H58" s="101"/>
      <c r="I58" s="101"/>
      <c r="J58" s="8"/>
      <c r="K58" s="8"/>
      <c r="L58" s="8"/>
      <c r="M58" s="8"/>
      <c r="N58" s="8"/>
    </row>
    <row r="59" spans="1:15" x14ac:dyDescent="0.45">
      <c r="A59" s="102"/>
      <c r="B59" s="104"/>
      <c r="C59" s="45" t="s">
        <v>304</v>
      </c>
      <c r="D59" s="43" t="s">
        <v>271</v>
      </c>
      <c r="E59" s="42" t="s">
        <v>266</v>
      </c>
      <c r="F59" s="16"/>
      <c r="G59" s="100"/>
      <c r="H59" s="101"/>
      <c r="I59" s="101"/>
      <c r="J59" s="8"/>
      <c r="K59" s="8"/>
      <c r="L59" s="8"/>
      <c r="M59" s="8"/>
      <c r="N59" s="8"/>
    </row>
    <row r="60" spans="1:15" x14ac:dyDescent="0.45">
      <c r="A60" s="102"/>
      <c r="B60" s="104"/>
      <c r="C60" s="45" t="s">
        <v>305</v>
      </c>
      <c r="D60" s="43" t="s">
        <v>270</v>
      </c>
      <c r="E60" s="42"/>
      <c r="F60" s="16"/>
      <c r="G60" s="100"/>
      <c r="H60" s="101"/>
      <c r="I60" s="101"/>
      <c r="J60" s="8"/>
      <c r="K60" s="8"/>
      <c r="L60" s="8"/>
      <c r="M60" s="8"/>
      <c r="N60" s="8"/>
    </row>
    <row r="61" spans="1:15" s="50" customFormat="1" x14ac:dyDescent="0.45">
      <c r="A61" s="102"/>
      <c r="B61" s="104"/>
      <c r="C61" s="104"/>
      <c r="D61" s="131"/>
      <c r="E61" s="8"/>
      <c r="F61" s="103"/>
      <c r="G61" s="100"/>
      <c r="H61" s="101"/>
      <c r="I61" s="101"/>
      <c r="J61" s="8"/>
      <c r="K61" s="8"/>
      <c r="L61" s="8"/>
      <c r="M61" s="8"/>
      <c r="N61" s="8"/>
      <c r="O61" s="111"/>
    </row>
    <row r="62" spans="1:15" x14ac:dyDescent="0.45">
      <c r="A62" s="102"/>
      <c r="B62" s="48" t="s">
        <v>274</v>
      </c>
      <c r="C62" s="46"/>
      <c r="D62" s="176" t="s">
        <v>275</v>
      </c>
      <c r="E62" s="177"/>
      <c r="F62" s="8"/>
      <c r="G62" s="8"/>
      <c r="H62" s="101"/>
      <c r="I62" s="101"/>
      <c r="J62" s="8"/>
      <c r="K62" s="8"/>
      <c r="L62" s="8"/>
      <c r="M62" s="8"/>
      <c r="N62" s="8"/>
    </row>
    <row r="63" spans="1:15" s="50" customFormat="1" x14ac:dyDescent="0.45">
      <c r="A63" s="102"/>
      <c r="B63" s="104"/>
      <c r="C63" s="104"/>
      <c r="D63" s="105" t="s">
        <v>276</v>
      </c>
      <c r="E63" s="8"/>
      <c r="F63" s="103"/>
      <c r="G63" s="100"/>
      <c r="H63" s="101"/>
      <c r="I63" s="101"/>
      <c r="J63" s="8"/>
      <c r="K63" s="8"/>
      <c r="L63" s="8"/>
      <c r="M63" s="8"/>
      <c r="N63" s="8"/>
      <c r="O63" s="111"/>
    </row>
    <row r="64" spans="1:15" x14ac:dyDescent="0.45">
      <c r="A64" s="102"/>
      <c r="B64" s="104"/>
      <c r="C64" s="54" t="s">
        <v>306</v>
      </c>
      <c r="D64" s="55" t="s">
        <v>190</v>
      </c>
      <c r="E64" s="56" t="s">
        <v>155</v>
      </c>
      <c r="F64" s="16"/>
      <c r="G64" s="100"/>
      <c r="H64" s="101"/>
      <c r="I64" s="101"/>
      <c r="J64" s="8"/>
      <c r="K64" s="8"/>
      <c r="L64" s="8"/>
      <c r="M64" s="8"/>
      <c r="N64" s="8"/>
    </row>
    <row r="65" spans="1:15" x14ac:dyDescent="0.45">
      <c r="A65" s="102"/>
      <c r="B65" s="104"/>
      <c r="C65" s="54" t="s">
        <v>306</v>
      </c>
      <c r="D65" s="55" t="s">
        <v>105</v>
      </c>
      <c r="E65" s="56"/>
      <c r="F65" s="16"/>
      <c r="G65" s="100"/>
      <c r="H65" s="101"/>
      <c r="I65" s="101"/>
      <c r="J65" s="8"/>
      <c r="K65" s="8"/>
      <c r="L65" s="8"/>
      <c r="M65" s="8"/>
      <c r="N65" s="8"/>
    </row>
    <row r="66" spans="1:15" x14ac:dyDescent="0.45">
      <c r="A66" s="102"/>
      <c r="B66" s="104"/>
      <c r="C66" s="54" t="s">
        <v>307</v>
      </c>
      <c r="D66" s="55" t="s">
        <v>80</v>
      </c>
      <c r="E66" s="56"/>
      <c r="F66" s="16"/>
      <c r="G66" s="100"/>
      <c r="H66" s="101"/>
      <c r="I66" s="101"/>
      <c r="J66" s="8"/>
      <c r="K66" s="8"/>
      <c r="L66" s="8"/>
      <c r="M66" s="8"/>
      <c r="N66" s="8"/>
    </row>
    <row r="67" spans="1:15" x14ac:dyDescent="0.45">
      <c r="A67" s="102"/>
      <c r="B67" s="104"/>
      <c r="C67" s="54" t="s">
        <v>308</v>
      </c>
      <c r="D67" s="55" t="s">
        <v>81</v>
      </c>
      <c r="E67" s="56"/>
      <c r="F67" s="16"/>
      <c r="G67" s="100"/>
      <c r="H67" s="101"/>
      <c r="I67" s="101"/>
      <c r="J67" s="8"/>
      <c r="K67" s="8"/>
      <c r="L67" s="8"/>
      <c r="M67" s="8"/>
      <c r="N67" s="8"/>
    </row>
    <row r="68" spans="1:15" x14ac:dyDescent="0.45">
      <c r="A68" s="102"/>
      <c r="B68" s="104"/>
      <c r="C68" s="54" t="s">
        <v>308</v>
      </c>
      <c r="D68" s="55" t="s">
        <v>458</v>
      </c>
      <c r="E68" s="56"/>
      <c r="F68" s="16"/>
      <c r="G68" s="100"/>
      <c r="H68" s="101"/>
      <c r="I68" s="101"/>
      <c r="J68" s="8"/>
      <c r="K68" s="8"/>
      <c r="L68" s="8"/>
      <c r="M68" s="8"/>
      <c r="N68" s="8"/>
    </row>
    <row r="69" spans="1:15" ht="26.25" x14ac:dyDescent="0.45">
      <c r="A69" s="102"/>
      <c r="B69" s="104"/>
      <c r="C69" s="54" t="s">
        <v>309</v>
      </c>
      <c r="D69" s="55" t="s">
        <v>90</v>
      </c>
      <c r="E69" s="56" t="s">
        <v>459</v>
      </c>
      <c r="F69" s="16"/>
      <c r="G69" s="100"/>
      <c r="H69" s="101"/>
      <c r="I69" s="101"/>
      <c r="J69" s="8"/>
      <c r="K69" s="8"/>
      <c r="L69" s="8"/>
      <c r="M69" s="8"/>
      <c r="N69" s="8"/>
    </row>
    <row r="70" spans="1:15" ht="28.5" x14ac:dyDescent="0.45">
      <c r="A70" s="102"/>
      <c r="B70" s="104"/>
      <c r="C70" s="54" t="s">
        <v>309</v>
      </c>
      <c r="D70" s="55" t="s">
        <v>463</v>
      </c>
      <c r="E70" s="56"/>
      <c r="F70" s="16"/>
      <c r="G70" s="100"/>
      <c r="H70" s="101"/>
      <c r="I70" s="101"/>
      <c r="J70" s="8"/>
      <c r="K70" s="8"/>
      <c r="L70" s="8"/>
      <c r="M70" s="8"/>
      <c r="N70" s="8"/>
    </row>
    <row r="71" spans="1:15" s="50" customFormat="1" x14ac:dyDescent="0.45">
      <c r="A71" s="102"/>
      <c r="B71" s="104"/>
      <c r="C71" s="104"/>
      <c r="D71" s="105"/>
      <c r="E71" s="8"/>
      <c r="F71" s="103"/>
      <c r="G71" s="100"/>
      <c r="H71" s="101"/>
      <c r="I71" s="101"/>
      <c r="J71" s="8"/>
      <c r="K71" s="8"/>
      <c r="L71" s="8"/>
      <c r="M71" s="8"/>
      <c r="N71" s="8"/>
      <c r="O71" s="111"/>
    </row>
    <row r="72" spans="1:15" x14ac:dyDescent="0.45">
      <c r="A72" s="102"/>
      <c r="B72" s="48" t="s">
        <v>277</v>
      </c>
      <c r="C72" s="46"/>
      <c r="D72" s="176" t="s">
        <v>279</v>
      </c>
      <c r="E72" s="177"/>
      <c r="F72" s="101"/>
      <c r="G72" s="101"/>
      <c r="H72" s="101"/>
      <c r="I72" s="101"/>
      <c r="J72" s="8"/>
      <c r="K72" s="8"/>
      <c r="L72" s="8"/>
      <c r="M72" s="8"/>
      <c r="N72" s="8"/>
    </row>
    <row r="73" spans="1:15" x14ac:dyDescent="0.45">
      <c r="A73" s="102"/>
      <c r="B73" s="104"/>
      <c r="C73" s="104"/>
      <c r="D73" s="105" t="s">
        <v>278</v>
      </c>
      <c r="E73" s="8"/>
      <c r="F73" s="103"/>
      <c r="G73" s="100"/>
      <c r="H73" s="101"/>
      <c r="I73" s="101"/>
      <c r="J73" s="8"/>
      <c r="K73" s="8"/>
      <c r="L73" s="8"/>
      <c r="M73" s="8"/>
      <c r="N73" s="8"/>
    </row>
    <row r="74" spans="1:15" x14ac:dyDescent="0.45">
      <c r="A74" s="102"/>
      <c r="B74" s="104"/>
      <c r="C74" s="54" t="s">
        <v>310</v>
      </c>
      <c r="D74" s="55" t="s">
        <v>470</v>
      </c>
      <c r="E74" s="56" t="s">
        <v>155</v>
      </c>
      <c r="F74" s="16"/>
      <c r="G74" s="100"/>
      <c r="H74" s="101"/>
      <c r="I74" s="101"/>
      <c r="J74" s="8"/>
      <c r="K74" s="8"/>
      <c r="L74" s="8"/>
      <c r="M74" s="8"/>
      <c r="N74" s="8"/>
    </row>
    <row r="75" spans="1:15" x14ac:dyDescent="0.45">
      <c r="A75" s="102"/>
      <c r="B75" s="104"/>
      <c r="C75" s="54" t="s">
        <v>311</v>
      </c>
      <c r="D75" s="55" t="s">
        <v>86</v>
      </c>
      <c r="E75" s="56"/>
      <c r="F75" s="16"/>
      <c r="G75" s="100"/>
      <c r="H75" s="101"/>
      <c r="I75" s="101"/>
      <c r="J75" s="8"/>
      <c r="K75" s="8"/>
      <c r="L75" s="8"/>
      <c r="M75" s="8"/>
      <c r="N75" s="8"/>
    </row>
    <row r="76" spans="1:15" x14ac:dyDescent="0.45">
      <c r="A76" s="102"/>
      <c r="B76" s="104"/>
      <c r="C76" s="54" t="s">
        <v>312</v>
      </c>
      <c r="D76" s="55" t="s">
        <v>227</v>
      </c>
      <c r="E76" s="56"/>
      <c r="F76" s="16"/>
      <c r="G76" s="100"/>
      <c r="H76" s="101"/>
      <c r="I76" s="101"/>
      <c r="J76" s="8"/>
      <c r="K76" s="8"/>
      <c r="L76" s="8"/>
      <c r="M76" s="8"/>
      <c r="N76" s="8"/>
    </row>
    <row r="77" spans="1:15" x14ac:dyDescent="0.45">
      <c r="A77" s="102"/>
      <c r="B77" s="104"/>
      <c r="C77" s="54" t="s">
        <v>312</v>
      </c>
      <c r="D77" s="55" t="s">
        <v>228</v>
      </c>
      <c r="E77" s="56"/>
      <c r="F77" s="16"/>
      <c r="G77" s="100"/>
      <c r="H77" s="101"/>
      <c r="I77" s="101"/>
      <c r="J77" s="8"/>
      <c r="K77" s="8"/>
      <c r="L77" s="8"/>
      <c r="M77" s="8"/>
      <c r="N77" s="8"/>
    </row>
    <row r="78" spans="1:15" x14ac:dyDescent="0.45">
      <c r="A78" s="102"/>
      <c r="B78" s="104"/>
      <c r="C78" s="54" t="s">
        <v>312</v>
      </c>
      <c r="D78" s="55" t="s">
        <v>84</v>
      </c>
      <c r="E78" s="56"/>
      <c r="F78" s="16"/>
      <c r="G78" s="100"/>
      <c r="H78" s="101"/>
      <c r="I78" s="101"/>
      <c r="J78" s="8"/>
      <c r="K78" s="8"/>
      <c r="L78" s="8"/>
      <c r="M78" s="8"/>
      <c r="N78" s="8"/>
    </row>
    <row r="79" spans="1:15" x14ac:dyDescent="0.45">
      <c r="A79" s="102"/>
      <c r="B79" s="104"/>
      <c r="C79" s="54" t="s">
        <v>312</v>
      </c>
      <c r="D79" s="55" t="s">
        <v>85</v>
      </c>
      <c r="E79" s="56"/>
      <c r="F79" s="16"/>
      <c r="G79" s="100"/>
      <c r="H79" s="101"/>
      <c r="I79" s="101"/>
      <c r="J79" s="8"/>
      <c r="K79" s="8"/>
      <c r="L79" s="8"/>
      <c r="M79" s="8"/>
      <c r="N79" s="8"/>
    </row>
    <row r="80" spans="1:15" ht="26.25" x14ac:dyDescent="0.45">
      <c r="A80" s="102"/>
      <c r="B80" s="104"/>
      <c r="C80" s="54" t="s">
        <v>313</v>
      </c>
      <c r="D80" s="55" t="s">
        <v>90</v>
      </c>
      <c r="E80" s="56" t="s">
        <v>465</v>
      </c>
      <c r="F80" s="16"/>
      <c r="G80" s="100"/>
      <c r="H80" s="101"/>
      <c r="I80" s="101"/>
      <c r="J80" s="8"/>
      <c r="K80" s="8"/>
      <c r="L80" s="8"/>
      <c r="M80" s="8"/>
      <c r="N80" s="8"/>
    </row>
    <row r="81" spans="1:15" x14ac:dyDescent="0.45">
      <c r="A81" s="102"/>
      <c r="B81" s="104"/>
      <c r="C81" s="54" t="s">
        <v>313</v>
      </c>
      <c r="D81" s="55" t="s">
        <v>464</v>
      </c>
      <c r="E81" s="56"/>
      <c r="F81" s="16"/>
      <c r="G81" s="100"/>
      <c r="H81" s="101"/>
      <c r="I81" s="101"/>
      <c r="J81" s="8"/>
      <c r="K81" s="8"/>
      <c r="L81" s="8"/>
      <c r="M81" s="8"/>
      <c r="N81" s="8"/>
    </row>
    <row r="82" spans="1:15" x14ac:dyDescent="0.45">
      <c r="A82" s="102"/>
      <c r="B82" s="102"/>
      <c r="C82" s="8"/>
      <c r="D82" s="8"/>
      <c r="E82" s="8"/>
      <c r="F82" s="103"/>
      <c r="G82" s="100"/>
      <c r="H82" s="8"/>
      <c r="I82" s="8"/>
      <c r="J82" s="8"/>
      <c r="K82" s="8"/>
      <c r="L82" s="8"/>
      <c r="M82" s="8"/>
      <c r="N82" s="8"/>
    </row>
    <row r="83" spans="1:15" ht="14.65" thickBot="1" x14ac:dyDescent="0.5">
      <c r="A83" s="106"/>
      <c r="B83" s="106"/>
      <c r="C83" s="106"/>
      <c r="D83" s="132"/>
      <c r="E83" s="106"/>
      <c r="F83" s="107"/>
      <c r="G83" s="108"/>
      <c r="H83" s="106"/>
      <c r="I83" s="106"/>
      <c r="J83" s="106"/>
      <c r="K83" s="106"/>
      <c r="L83" s="106"/>
      <c r="M83" s="106"/>
      <c r="N83" s="106"/>
    </row>
    <row r="84" spans="1:15" ht="18.399999999999999" thickBot="1" x14ac:dyDescent="0.5">
      <c r="A84" s="97"/>
      <c r="B84" s="209" t="s">
        <v>325</v>
      </c>
      <c r="C84" s="210"/>
      <c r="D84" s="210"/>
      <c r="E84" s="210"/>
      <c r="F84" s="210"/>
      <c r="G84" s="211"/>
      <c r="H84" s="6"/>
      <c r="I84" s="6"/>
      <c r="J84" s="6"/>
      <c r="K84" s="6"/>
      <c r="L84" s="6"/>
      <c r="M84" s="6"/>
      <c r="N84" s="6"/>
    </row>
    <row r="85" spans="1:15" s="50" customFormat="1" x14ac:dyDescent="0.45">
      <c r="A85" s="97"/>
      <c r="B85" s="6"/>
      <c r="C85" s="6"/>
      <c r="D85" s="133"/>
      <c r="E85" s="6"/>
      <c r="F85" s="96"/>
      <c r="G85" s="97"/>
      <c r="H85" s="6"/>
      <c r="I85" s="6"/>
      <c r="J85" s="6"/>
      <c r="K85" s="6"/>
      <c r="L85" s="6"/>
      <c r="M85" s="6"/>
      <c r="N85" s="6"/>
      <c r="O85" s="111"/>
    </row>
    <row r="86" spans="1:15" x14ac:dyDescent="0.45">
      <c r="A86" s="97"/>
      <c r="B86" s="87" t="s">
        <v>324</v>
      </c>
      <c r="C86" s="88"/>
      <c r="D86" s="178" t="s">
        <v>347</v>
      </c>
      <c r="E86" s="179"/>
      <c r="F86" s="97"/>
      <c r="G86" s="97"/>
      <c r="H86" s="6"/>
      <c r="I86" s="6"/>
      <c r="J86" s="6"/>
      <c r="K86" s="6"/>
      <c r="L86" s="6"/>
      <c r="M86" s="6"/>
      <c r="N86" s="6"/>
    </row>
    <row r="87" spans="1:15" s="50" customFormat="1" x14ac:dyDescent="0.45">
      <c r="A87" s="97"/>
      <c r="B87" s="98"/>
      <c r="C87" s="98"/>
      <c r="D87" s="99"/>
      <c r="E87" s="6"/>
      <c r="F87" s="96"/>
      <c r="G87" s="97"/>
      <c r="H87" s="6"/>
      <c r="I87" s="6"/>
      <c r="J87" s="6"/>
      <c r="K87" s="6"/>
      <c r="L87" s="6"/>
      <c r="M87" s="6"/>
      <c r="N87" s="6"/>
      <c r="O87" s="111"/>
    </row>
    <row r="88" spans="1:15" x14ac:dyDescent="0.45">
      <c r="A88" s="97"/>
      <c r="B88" s="6"/>
      <c r="C88" s="44" t="s">
        <v>327</v>
      </c>
      <c r="D88" s="43" t="s">
        <v>471</v>
      </c>
      <c r="E88" s="42" t="s">
        <v>155</v>
      </c>
      <c r="F88" s="16"/>
      <c r="G88" s="97"/>
      <c r="H88" s="6"/>
      <c r="I88" s="6"/>
      <c r="J88" s="6"/>
      <c r="K88" s="6"/>
      <c r="L88" s="6"/>
      <c r="M88" s="6"/>
      <c r="N88" s="6"/>
    </row>
    <row r="89" spans="1:15" x14ac:dyDescent="0.45">
      <c r="A89" s="97"/>
      <c r="B89" s="6"/>
      <c r="C89" s="44" t="s">
        <v>327</v>
      </c>
      <c r="D89" s="43" t="s">
        <v>245</v>
      </c>
      <c r="E89" s="42"/>
      <c r="F89" s="16"/>
      <c r="G89" s="97"/>
      <c r="H89" s="6"/>
      <c r="I89" s="6"/>
      <c r="J89" s="6"/>
      <c r="K89" s="6"/>
      <c r="L89" s="6"/>
      <c r="M89" s="6"/>
      <c r="N89" s="6"/>
    </row>
    <row r="90" spans="1:15" ht="26.25" x14ac:dyDescent="0.45">
      <c r="A90" s="97"/>
      <c r="B90" s="6"/>
      <c r="C90" s="44" t="s">
        <v>327</v>
      </c>
      <c r="D90" s="43" t="s">
        <v>152</v>
      </c>
      <c r="E90" s="42" t="s">
        <v>153</v>
      </c>
      <c r="F90" s="16"/>
      <c r="G90" s="97"/>
      <c r="H90" s="6"/>
      <c r="I90" s="6"/>
      <c r="J90" s="6"/>
      <c r="K90" s="6"/>
      <c r="L90" s="6"/>
      <c r="M90" s="6"/>
      <c r="N90" s="6"/>
    </row>
    <row r="91" spans="1:15" x14ac:dyDescent="0.45">
      <c r="A91" s="97"/>
      <c r="B91" s="6"/>
      <c r="C91" s="44" t="s">
        <v>329</v>
      </c>
      <c r="D91" s="43" t="s">
        <v>241</v>
      </c>
      <c r="E91" s="42"/>
      <c r="F91" s="16"/>
      <c r="G91" s="97"/>
      <c r="H91" s="6"/>
      <c r="I91" s="6"/>
      <c r="J91" s="6"/>
      <c r="K91" s="6"/>
      <c r="L91" s="6"/>
      <c r="M91" s="6"/>
      <c r="N91" s="6"/>
    </row>
    <row r="92" spans="1:15" x14ac:dyDescent="0.45">
      <c r="A92" s="97"/>
      <c r="B92" s="6"/>
      <c r="C92" s="44" t="s">
        <v>330</v>
      </c>
      <c r="D92" s="43" t="s">
        <v>242</v>
      </c>
      <c r="E92" s="42"/>
      <c r="F92" s="16"/>
      <c r="G92" s="97"/>
      <c r="H92" s="6"/>
      <c r="I92" s="6"/>
      <c r="J92" s="6"/>
      <c r="K92" s="6"/>
      <c r="L92" s="6"/>
      <c r="M92" s="6"/>
      <c r="N92" s="6"/>
    </row>
    <row r="93" spans="1:15" x14ac:dyDescent="0.45">
      <c r="A93" s="97"/>
      <c r="B93" s="6"/>
      <c r="C93" s="44" t="s">
        <v>328</v>
      </c>
      <c r="D93" s="43" t="s">
        <v>243</v>
      </c>
      <c r="E93" s="42" t="s">
        <v>244</v>
      </c>
      <c r="F93" s="16"/>
      <c r="G93" s="97"/>
      <c r="H93" s="6"/>
      <c r="I93" s="6"/>
      <c r="J93" s="6"/>
      <c r="K93" s="6"/>
      <c r="L93" s="6"/>
      <c r="M93" s="6"/>
      <c r="N93" s="6"/>
    </row>
    <row r="94" spans="1:15" s="50" customFormat="1" x14ac:dyDescent="0.45">
      <c r="A94" s="97"/>
      <c r="B94" s="98"/>
      <c r="C94" s="98"/>
      <c r="D94" s="133"/>
      <c r="E94" s="6"/>
      <c r="F94" s="96"/>
      <c r="G94" s="97"/>
      <c r="H94" s="6"/>
      <c r="I94" s="6"/>
      <c r="J94" s="6"/>
      <c r="K94" s="6"/>
      <c r="L94" s="6"/>
      <c r="M94" s="6"/>
      <c r="N94" s="6"/>
      <c r="O94" s="111"/>
    </row>
    <row r="95" spans="1:15" x14ac:dyDescent="0.45">
      <c r="A95" s="97"/>
      <c r="B95" s="87" t="s">
        <v>349</v>
      </c>
      <c r="C95" s="88"/>
      <c r="D95" s="178" t="s">
        <v>348</v>
      </c>
      <c r="E95" s="179"/>
      <c r="F95" s="97"/>
      <c r="G95" s="97"/>
      <c r="H95" s="6"/>
      <c r="I95" s="6"/>
      <c r="J95" s="6"/>
      <c r="K95" s="6"/>
      <c r="L95" s="6"/>
      <c r="M95" s="6"/>
      <c r="N95" s="6"/>
    </row>
    <row r="96" spans="1:15" s="50" customFormat="1" x14ac:dyDescent="0.45">
      <c r="A96" s="97"/>
      <c r="B96" s="98"/>
      <c r="C96" s="98"/>
      <c r="D96" s="99" t="s">
        <v>466</v>
      </c>
      <c r="E96" s="6"/>
      <c r="F96" s="96"/>
      <c r="G96" s="97"/>
      <c r="H96" s="6"/>
      <c r="I96" s="6"/>
      <c r="J96" s="6"/>
      <c r="K96" s="6"/>
      <c r="L96" s="6"/>
      <c r="M96" s="6"/>
      <c r="N96" s="6"/>
      <c r="O96" s="111"/>
    </row>
    <row r="97" spans="1:15" x14ac:dyDescent="0.45">
      <c r="A97" s="97"/>
      <c r="B97" s="6"/>
      <c r="C97" s="44" t="s">
        <v>331</v>
      </c>
      <c r="D97" s="43" t="s">
        <v>472</v>
      </c>
      <c r="E97" s="42" t="s">
        <v>155</v>
      </c>
      <c r="F97" s="16"/>
      <c r="G97" s="97"/>
      <c r="H97" s="6"/>
      <c r="I97" s="6"/>
      <c r="J97" s="6"/>
      <c r="K97" s="6"/>
      <c r="L97" s="6"/>
      <c r="M97" s="6"/>
      <c r="N97" s="6"/>
    </row>
    <row r="98" spans="1:15" x14ac:dyDescent="0.45">
      <c r="A98" s="97"/>
      <c r="B98" s="6"/>
      <c r="C98" s="44" t="s">
        <v>332</v>
      </c>
      <c r="D98" s="43" t="s">
        <v>107</v>
      </c>
      <c r="E98" s="42"/>
      <c r="F98" s="16"/>
      <c r="G98" s="97"/>
      <c r="H98" s="6"/>
      <c r="I98" s="6"/>
      <c r="J98" s="6"/>
      <c r="K98" s="6"/>
      <c r="L98" s="6"/>
      <c r="M98" s="6"/>
      <c r="N98" s="6"/>
    </row>
    <row r="99" spans="1:15" x14ac:dyDescent="0.45">
      <c r="A99" s="97"/>
      <c r="B99" s="6"/>
      <c r="C99" s="44" t="s">
        <v>333</v>
      </c>
      <c r="D99" s="43" t="s">
        <v>367</v>
      </c>
      <c r="E99" s="42"/>
      <c r="F99" s="16"/>
      <c r="G99" s="97"/>
      <c r="H99" s="6"/>
      <c r="I99" s="6"/>
      <c r="J99" s="6"/>
      <c r="K99" s="6"/>
      <c r="L99" s="6"/>
      <c r="M99" s="6"/>
      <c r="N99" s="6"/>
    </row>
    <row r="100" spans="1:15" x14ac:dyDescent="0.45">
      <c r="A100" s="97"/>
      <c r="B100" s="6"/>
      <c r="C100" s="44" t="s">
        <v>333</v>
      </c>
      <c r="D100" s="43" t="s">
        <v>246</v>
      </c>
      <c r="E100" s="42"/>
      <c r="F100" s="16"/>
      <c r="G100" s="97"/>
      <c r="H100" s="6"/>
      <c r="I100" s="6"/>
      <c r="J100" s="6"/>
      <c r="K100" s="6"/>
      <c r="L100" s="6"/>
      <c r="M100" s="6"/>
      <c r="N100" s="6"/>
    </row>
    <row r="101" spans="1:15" x14ac:dyDescent="0.45">
      <c r="A101" s="97"/>
      <c r="B101" s="6"/>
      <c r="C101" s="44" t="s">
        <v>333</v>
      </c>
      <c r="D101" s="43" t="s">
        <v>247</v>
      </c>
      <c r="E101" s="42" t="s">
        <v>473</v>
      </c>
      <c r="F101" s="16"/>
      <c r="G101" s="97"/>
      <c r="H101" s="6"/>
      <c r="I101" s="6"/>
      <c r="J101" s="6"/>
      <c r="K101" s="6"/>
      <c r="L101" s="6"/>
      <c r="M101" s="6"/>
      <c r="N101" s="6"/>
    </row>
    <row r="102" spans="1:15" x14ac:dyDescent="0.45">
      <c r="A102" s="97"/>
      <c r="B102" s="6"/>
      <c r="C102" s="44" t="s">
        <v>333</v>
      </c>
      <c r="D102" s="43" t="s">
        <v>159</v>
      </c>
      <c r="E102" s="42"/>
      <c r="F102" s="16"/>
      <c r="G102" s="97"/>
      <c r="H102" s="6"/>
      <c r="I102" s="6"/>
      <c r="J102" s="6"/>
      <c r="K102" s="6"/>
      <c r="L102" s="6"/>
      <c r="M102" s="6"/>
      <c r="N102" s="6"/>
    </row>
    <row r="103" spans="1:15" x14ac:dyDescent="0.45">
      <c r="A103" s="97"/>
      <c r="B103" s="6"/>
      <c r="C103" s="44" t="s">
        <v>333</v>
      </c>
      <c r="D103" s="43" t="s">
        <v>352</v>
      </c>
      <c r="E103" s="42"/>
      <c r="F103" s="16"/>
      <c r="G103" s="97"/>
      <c r="H103" s="6"/>
      <c r="I103" s="6"/>
      <c r="J103" s="6"/>
      <c r="K103" s="6"/>
      <c r="L103" s="6"/>
      <c r="M103" s="6"/>
      <c r="N103" s="6"/>
    </row>
    <row r="104" spans="1:15" x14ac:dyDescent="0.45">
      <c r="A104" s="97"/>
      <c r="B104" s="6"/>
      <c r="C104" s="44" t="s">
        <v>333</v>
      </c>
      <c r="D104" s="43" t="s">
        <v>157</v>
      </c>
      <c r="E104" s="42"/>
      <c r="F104" s="16"/>
      <c r="G104" s="97"/>
      <c r="H104" s="6"/>
      <c r="I104" s="6"/>
      <c r="J104" s="6"/>
      <c r="K104" s="6"/>
      <c r="L104" s="6"/>
      <c r="M104" s="6"/>
      <c r="N104" s="6"/>
    </row>
    <row r="105" spans="1:15" x14ac:dyDescent="0.45">
      <c r="A105" s="97"/>
      <c r="B105" s="6"/>
      <c r="C105" s="44" t="s">
        <v>334</v>
      </c>
      <c r="D105" s="43" t="s">
        <v>158</v>
      </c>
      <c r="E105" s="42" t="s">
        <v>350</v>
      </c>
      <c r="F105" s="16"/>
      <c r="G105" s="97"/>
      <c r="H105" s="6"/>
      <c r="I105" s="6"/>
      <c r="J105" s="6"/>
      <c r="K105" s="6"/>
      <c r="L105" s="6"/>
      <c r="M105" s="6"/>
      <c r="N105" s="6"/>
    </row>
    <row r="106" spans="1:15" s="50" customFormat="1" x14ac:dyDescent="0.45">
      <c r="A106" s="97"/>
      <c r="B106" s="98"/>
      <c r="C106" s="98"/>
      <c r="D106" s="133"/>
      <c r="E106" s="6"/>
      <c r="F106" s="96"/>
      <c r="G106" s="97"/>
      <c r="H106" s="6"/>
      <c r="I106" s="6"/>
      <c r="J106" s="6"/>
      <c r="K106" s="6"/>
      <c r="L106" s="6"/>
      <c r="M106" s="6"/>
      <c r="N106" s="6"/>
      <c r="O106" s="111"/>
    </row>
    <row r="107" spans="1:15" x14ac:dyDescent="0.45">
      <c r="A107" s="97"/>
      <c r="B107" s="87" t="s">
        <v>351</v>
      </c>
      <c r="C107" s="88"/>
      <c r="D107" s="178" t="s">
        <v>30</v>
      </c>
      <c r="E107" s="179"/>
      <c r="F107" s="97"/>
      <c r="G107" s="97"/>
      <c r="H107" s="6"/>
      <c r="I107" s="6"/>
      <c r="J107" s="6"/>
      <c r="K107" s="6"/>
      <c r="L107" s="6"/>
      <c r="M107" s="6"/>
      <c r="N107" s="6"/>
    </row>
    <row r="108" spans="1:15" s="50" customFormat="1" x14ac:dyDescent="0.45">
      <c r="A108" s="97"/>
      <c r="B108" s="6"/>
      <c r="C108" s="98"/>
      <c r="D108" s="99" t="s">
        <v>467</v>
      </c>
      <c r="E108" s="6"/>
      <c r="F108" s="96"/>
      <c r="G108" s="97"/>
      <c r="H108" s="6"/>
      <c r="I108" s="6"/>
      <c r="J108" s="6"/>
      <c r="K108" s="6"/>
      <c r="L108" s="6"/>
      <c r="M108" s="6"/>
      <c r="N108" s="6"/>
      <c r="O108" s="111"/>
    </row>
    <row r="109" spans="1:15" x14ac:dyDescent="0.45">
      <c r="A109" s="97"/>
      <c r="B109" s="6"/>
      <c r="C109" s="44" t="s">
        <v>335</v>
      </c>
      <c r="D109" s="43" t="s">
        <v>474</v>
      </c>
      <c r="E109" s="42" t="s">
        <v>155</v>
      </c>
      <c r="F109" s="16"/>
      <c r="G109" s="97"/>
      <c r="H109" s="6"/>
      <c r="I109" s="6"/>
      <c r="J109" s="6"/>
      <c r="K109" s="6"/>
      <c r="L109" s="6"/>
      <c r="M109" s="6"/>
      <c r="N109" s="6"/>
    </row>
    <row r="110" spans="1:15" x14ac:dyDescent="0.45">
      <c r="A110" s="97"/>
      <c r="B110" s="6"/>
      <c r="C110" s="44" t="s">
        <v>336</v>
      </c>
      <c r="D110" s="43" t="s">
        <v>108</v>
      </c>
      <c r="E110" s="42"/>
      <c r="F110" s="16"/>
      <c r="G110" s="97"/>
      <c r="H110" s="6"/>
      <c r="I110" s="6"/>
      <c r="J110" s="6"/>
      <c r="K110" s="6"/>
      <c r="L110" s="6"/>
      <c r="M110" s="6"/>
      <c r="N110" s="6"/>
    </row>
    <row r="111" spans="1:15" x14ac:dyDescent="0.45">
      <c r="A111" s="97"/>
      <c r="B111" s="6"/>
      <c r="C111" s="44" t="s">
        <v>337</v>
      </c>
      <c r="D111" s="43" t="s">
        <v>170</v>
      </c>
      <c r="E111" s="42"/>
      <c r="F111" s="16"/>
      <c r="G111" s="97"/>
      <c r="H111" s="6"/>
      <c r="I111" s="6"/>
      <c r="J111" s="6"/>
      <c r="K111" s="6"/>
      <c r="L111" s="6"/>
      <c r="M111" s="6"/>
      <c r="N111" s="6"/>
    </row>
    <row r="112" spans="1:15" x14ac:dyDescent="0.45">
      <c r="A112" s="97"/>
      <c r="B112" s="6"/>
      <c r="C112" s="44" t="s">
        <v>337</v>
      </c>
      <c r="D112" s="43" t="s">
        <v>161</v>
      </c>
      <c r="E112" s="42"/>
      <c r="F112" s="16"/>
      <c r="G112" s="97"/>
      <c r="H112" s="6"/>
      <c r="I112" s="6"/>
      <c r="J112" s="6"/>
      <c r="K112" s="6"/>
      <c r="L112" s="6"/>
      <c r="M112" s="6"/>
      <c r="N112" s="6"/>
    </row>
    <row r="113" spans="1:15" x14ac:dyDescent="0.45">
      <c r="A113" s="97"/>
      <c r="B113" s="6"/>
      <c r="C113" s="44" t="s">
        <v>337</v>
      </c>
      <c r="D113" s="43" t="s">
        <v>162</v>
      </c>
      <c r="E113" s="42"/>
      <c r="F113" s="16"/>
      <c r="G113" s="97"/>
      <c r="H113" s="6"/>
      <c r="I113" s="6"/>
      <c r="J113" s="6"/>
      <c r="K113" s="6"/>
      <c r="L113" s="6"/>
      <c r="M113" s="6"/>
      <c r="N113" s="6"/>
    </row>
    <row r="114" spans="1:15" x14ac:dyDescent="0.45">
      <c r="A114" s="97"/>
      <c r="B114" s="6"/>
      <c r="C114" s="44" t="s">
        <v>337</v>
      </c>
      <c r="D114" s="43" t="s">
        <v>109</v>
      </c>
      <c r="E114" s="42"/>
      <c r="F114" s="16"/>
      <c r="G114" s="97"/>
      <c r="H114" s="6"/>
      <c r="I114" s="6"/>
      <c r="J114" s="6"/>
      <c r="K114" s="6"/>
      <c r="L114" s="6"/>
      <c r="M114" s="6"/>
      <c r="N114" s="6"/>
    </row>
    <row r="115" spans="1:15" x14ac:dyDescent="0.45">
      <c r="A115" s="97"/>
      <c r="B115" s="6"/>
      <c r="C115" s="44" t="s">
        <v>337</v>
      </c>
      <c r="D115" s="43" t="s">
        <v>110</v>
      </c>
      <c r="E115" s="42"/>
      <c r="F115" s="16"/>
      <c r="G115" s="97"/>
      <c r="H115" s="6"/>
      <c r="I115" s="6"/>
      <c r="J115" s="6"/>
      <c r="K115" s="6"/>
      <c r="L115" s="6"/>
      <c r="M115" s="6"/>
      <c r="N115" s="6"/>
    </row>
    <row r="116" spans="1:15" x14ac:dyDescent="0.45">
      <c r="A116" s="97"/>
      <c r="B116" s="6"/>
      <c r="C116" s="44" t="s">
        <v>338</v>
      </c>
      <c r="D116" s="43" t="s">
        <v>248</v>
      </c>
      <c r="E116" s="42" t="s">
        <v>353</v>
      </c>
      <c r="F116" s="16"/>
      <c r="G116" s="97"/>
      <c r="H116" s="6"/>
      <c r="I116" s="6"/>
      <c r="J116" s="6"/>
      <c r="K116" s="6"/>
      <c r="L116" s="6"/>
      <c r="M116" s="6"/>
      <c r="N116" s="6"/>
    </row>
    <row r="117" spans="1:15" s="50" customFormat="1" x14ac:dyDescent="0.45">
      <c r="A117" s="97"/>
      <c r="B117" s="98"/>
      <c r="C117" s="98"/>
      <c r="D117" s="133"/>
      <c r="E117" s="6"/>
      <c r="F117" s="96"/>
      <c r="G117" s="97"/>
      <c r="H117" s="6"/>
      <c r="I117" s="6"/>
      <c r="J117" s="6"/>
      <c r="K117" s="6"/>
      <c r="L117" s="6"/>
      <c r="M117" s="6"/>
      <c r="N117" s="6"/>
      <c r="O117" s="111"/>
    </row>
    <row r="118" spans="1:15" x14ac:dyDescent="0.45">
      <c r="A118" s="97"/>
      <c r="B118" s="87" t="s">
        <v>354</v>
      </c>
      <c r="C118" s="88"/>
      <c r="D118" s="178" t="s">
        <v>492</v>
      </c>
      <c r="E118" s="179"/>
      <c r="F118" s="97"/>
      <c r="G118" s="97"/>
      <c r="H118" s="6"/>
      <c r="I118" s="6"/>
      <c r="J118" s="6"/>
      <c r="K118" s="6"/>
      <c r="L118" s="6"/>
      <c r="M118" s="6"/>
      <c r="N118" s="6"/>
    </row>
    <row r="119" spans="1:15" s="50" customFormat="1" x14ac:dyDescent="0.45">
      <c r="A119" s="97"/>
      <c r="B119" s="98"/>
      <c r="C119" s="98"/>
      <c r="D119" s="99" t="s">
        <v>468</v>
      </c>
      <c r="E119" s="6"/>
      <c r="F119" s="96"/>
      <c r="G119" s="97"/>
      <c r="H119" s="6"/>
      <c r="I119" s="6"/>
      <c r="J119" s="6"/>
      <c r="K119" s="6"/>
      <c r="L119" s="6"/>
      <c r="M119" s="6"/>
      <c r="N119" s="6"/>
      <c r="O119" s="111"/>
    </row>
    <row r="120" spans="1:15" x14ac:dyDescent="0.45">
      <c r="A120" s="97"/>
      <c r="B120" s="6"/>
      <c r="C120" s="44" t="s">
        <v>339</v>
      </c>
      <c r="D120" s="43" t="s">
        <v>475</v>
      </c>
      <c r="E120" s="42" t="s">
        <v>155</v>
      </c>
      <c r="F120" s="16"/>
      <c r="G120" s="97"/>
      <c r="H120" s="6"/>
      <c r="I120" s="6"/>
      <c r="J120" s="6"/>
      <c r="K120" s="6"/>
      <c r="L120" s="6"/>
      <c r="M120" s="6"/>
      <c r="N120" s="6"/>
    </row>
    <row r="121" spans="1:15" x14ac:dyDescent="0.45">
      <c r="A121" s="97"/>
      <c r="B121" s="6"/>
      <c r="C121" s="44" t="s">
        <v>339</v>
      </c>
      <c r="D121" s="43" t="s">
        <v>476</v>
      </c>
      <c r="E121" s="42" t="s">
        <v>155</v>
      </c>
      <c r="F121" s="16"/>
      <c r="G121" s="97"/>
      <c r="H121" s="6"/>
      <c r="I121" s="6"/>
      <c r="J121" s="6"/>
      <c r="K121" s="6"/>
      <c r="L121" s="6"/>
      <c r="M121" s="6"/>
      <c r="N121" s="6"/>
    </row>
    <row r="122" spans="1:15" x14ac:dyDescent="0.45">
      <c r="A122" s="97"/>
      <c r="B122" s="6"/>
      <c r="C122" s="44" t="s">
        <v>340</v>
      </c>
      <c r="D122" s="43" t="s">
        <v>165</v>
      </c>
      <c r="E122" s="42"/>
      <c r="F122" s="16"/>
      <c r="G122" s="97"/>
      <c r="H122" s="6"/>
      <c r="I122" s="6"/>
      <c r="J122" s="6"/>
      <c r="K122" s="6"/>
      <c r="L122" s="6"/>
      <c r="M122" s="6"/>
      <c r="N122" s="6"/>
    </row>
    <row r="123" spans="1:15" x14ac:dyDescent="0.45">
      <c r="A123" s="97"/>
      <c r="B123" s="6"/>
      <c r="C123" s="44" t="s">
        <v>340</v>
      </c>
      <c r="D123" s="43" t="s">
        <v>249</v>
      </c>
      <c r="E123" s="42"/>
      <c r="F123" s="16"/>
      <c r="G123" s="97"/>
      <c r="H123" s="6"/>
      <c r="I123" s="6"/>
      <c r="J123" s="6"/>
      <c r="K123" s="6"/>
      <c r="L123" s="6"/>
      <c r="M123" s="6"/>
      <c r="N123" s="6"/>
    </row>
    <row r="124" spans="1:15" ht="78.75" x14ac:dyDescent="0.45">
      <c r="A124" s="97"/>
      <c r="B124" s="6"/>
      <c r="C124" s="44" t="s">
        <v>341</v>
      </c>
      <c r="D124" s="43" t="s">
        <v>111</v>
      </c>
      <c r="E124" s="42" t="s">
        <v>356</v>
      </c>
      <c r="F124" s="16"/>
      <c r="G124" s="97"/>
      <c r="H124" s="6"/>
      <c r="I124" s="6"/>
      <c r="J124" s="6"/>
      <c r="K124" s="6"/>
      <c r="L124" s="6"/>
      <c r="M124" s="6"/>
      <c r="N124" s="6"/>
    </row>
    <row r="125" spans="1:15" ht="26.25" x14ac:dyDescent="0.45">
      <c r="A125" s="97"/>
      <c r="B125" s="6"/>
      <c r="C125" s="44" t="s">
        <v>341</v>
      </c>
      <c r="D125" s="43" t="s">
        <v>114</v>
      </c>
      <c r="E125" s="42" t="s">
        <v>357</v>
      </c>
      <c r="F125" s="16"/>
      <c r="G125" s="97"/>
      <c r="H125" s="6"/>
      <c r="I125" s="6"/>
      <c r="J125" s="6"/>
      <c r="K125" s="6"/>
      <c r="L125" s="6"/>
      <c r="M125" s="6"/>
      <c r="N125" s="6"/>
    </row>
    <row r="126" spans="1:15" x14ac:dyDescent="0.45">
      <c r="A126" s="97"/>
      <c r="B126" s="6"/>
      <c r="C126" s="44" t="s">
        <v>341</v>
      </c>
      <c r="D126" s="43" t="s">
        <v>166</v>
      </c>
      <c r="E126" s="42"/>
      <c r="F126" s="16"/>
      <c r="G126" s="97"/>
      <c r="H126" s="6"/>
      <c r="I126" s="6"/>
      <c r="J126" s="6"/>
      <c r="K126" s="6"/>
      <c r="L126" s="6"/>
      <c r="M126" s="6"/>
      <c r="N126" s="6"/>
    </row>
    <row r="127" spans="1:15" ht="39.4" x14ac:dyDescent="0.45">
      <c r="A127" s="97"/>
      <c r="B127" s="6"/>
      <c r="C127" s="44" t="s">
        <v>341</v>
      </c>
      <c r="D127" s="43" t="s">
        <v>358</v>
      </c>
      <c r="E127" s="42" t="s">
        <v>477</v>
      </c>
      <c r="F127" s="16"/>
      <c r="G127" s="97"/>
      <c r="H127" s="6"/>
      <c r="I127" s="6"/>
      <c r="J127" s="6"/>
      <c r="K127" s="6"/>
      <c r="L127" s="6"/>
      <c r="M127" s="6"/>
      <c r="N127" s="6"/>
    </row>
    <row r="128" spans="1:15" ht="26.25" x14ac:dyDescent="0.45">
      <c r="A128" s="97"/>
      <c r="B128" s="6"/>
      <c r="C128" s="44" t="s">
        <v>341</v>
      </c>
      <c r="D128" s="43" t="s">
        <v>113</v>
      </c>
      <c r="E128" s="42" t="s">
        <v>359</v>
      </c>
      <c r="F128" s="16"/>
      <c r="G128" s="97"/>
      <c r="H128" s="6"/>
      <c r="I128" s="6"/>
      <c r="J128" s="6"/>
      <c r="K128" s="6"/>
      <c r="L128" s="6"/>
      <c r="M128" s="6"/>
      <c r="N128" s="6"/>
    </row>
    <row r="129" spans="1:15" x14ac:dyDescent="0.45">
      <c r="A129" s="97"/>
      <c r="B129" s="6"/>
      <c r="C129" s="44" t="s">
        <v>341</v>
      </c>
      <c r="D129" s="43" t="s">
        <v>167</v>
      </c>
      <c r="E129" s="42"/>
      <c r="F129" s="16"/>
      <c r="G129" s="97"/>
      <c r="H129" s="6"/>
      <c r="I129" s="6"/>
      <c r="J129" s="6"/>
      <c r="K129" s="6"/>
      <c r="L129" s="6"/>
      <c r="M129" s="6"/>
      <c r="N129" s="6"/>
    </row>
    <row r="130" spans="1:15" x14ac:dyDescent="0.45">
      <c r="A130" s="97"/>
      <c r="B130" s="6"/>
      <c r="C130" s="44" t="s">
        <v>341</v>
      </c>
      <c r="D130" s="43" t="s">
        <v>168</v>
      </c>
      <c r="E130" s="42"/>
      <c r="F130" s="16"/>
      <c r="G130" s="97"/>
      <c r="H130" s="6"/>
      <c r="I130" s="6"/>
      <c r="J130" s="6"/>
      <c r="K130" s="6"/>
      <c r="L130" s="6"/>
      <c r="M130" s="6"/>
      <c r="N130" s="6"/>
    </row>
    <row r="131" spans="1:15" ht="26.25" x14ac:dyDescent="0.45">
      <c r="A131" s="97"/>
      <c r="B131" s="6"/>
      <c r="C131" s="44" t="s">
        <v>342</v>
      </c>
      <c r="D131" s="43" t="s">
        <v>251</v>
      </c>
      <c r="E131" s="42" t="s">
        <v>478</v>
      </c>
      <c r="F131" s="16"/>
      <c r="G131" s="97"/>
      <c r="H131" s="6"/>
      <c r="I131" s="6"/>
      <c r="J131" s="6"/>
      <c r="K131" s="6"/>
      <c r="L131" s="6"/>
      <c r="M131" s="6"/>
      <c r="N131" s="6"/>
    </row>
    <row r="132" spans="1:15" x14ac:dyDescent="0.45">
      <c r="A132" s="97"/>
      <c r="B132" s="6"/>
      <c r="C132" s="44" t="s">
        <v>342</v>
      </c>
      <c r="D132" s="43" t="s">
        <v>252</v>
      </c>
      <c r="E132" s="42" t="s">
        <v>360</v>
      </c>
      <c r="F132" s="16"/>
      <c r="G132" s="97"/>
      <c r="H132" s="6"/>
      <c r="I132" s="6"/>
      <c r="J132" s="6"/>
      <c r="K132" s="6"/>
      <c r="L132" s="6"/>
      <c r="M132" s="6"/>
      <c r="N132" s="6"/>
    </row>
    <row r="133" spans="1:15" s="50" customFormat="1" x14ac:dyDescent="0.45">
      <c r="A133" s="97"/>
      <c r="B133" s="98"/>
      <c r="C133" s="98"/>
      <c r="D133" s="133"/>
      <c r="E133" s="6"/>
      <c r="F133" s="96"/>
      <c r="G133" s="97"/>
      <c r="H133" s="6"/>
      <c r="I133" s="6"/>
      <c r="J133" s="6"/>
      <c r="K133" s="6"/>
      <c r="L133" s="6"/>
      <c r="M133" s="6"/>
      <c r="N133" s="6"/>
      <c r="O133" s="111"/>
    </row>
    <row r="134" spans="1:15" x14ac:dyDescent="0.45">
      <c r="A134" s="97"/>
      <c r="B134" s="87" t="s">
        <v>364</v>
      </c>
      <c r="C134" s="88"/>
      <c r="D134" s="178" t="s">
        <v>436</v>
      </c>
      <c r="E134" s="179"/>
      <c r="F134" s="97"/>
      <c r="G134" s="97"/>
      <c r="H134" s="6"/>
      <c r="I134" s="6"/>
      <c r="J134" s="6"/>
      <c r="K134" s="6"/>
      <c r="L134" s="6"/>
      <c r="M134" s="6"/>
      <c r="N134" s="6"/>
    </row>
    <row r="135" spans="1:15" s="50" customFormat="1" x14ac:dyDescent="0.45">
      <c r="A135" s="97"/>
      <c r="B135" s="98"/>
      <c r="C135" s="98"/>
      <c r="D135" s="99" t="s">
        <v>469</v>
      </c>
      <c r="E135" s="6"/>
      <c r="F135" s="96"/>
      <c r="G135" s="97"/>
      <c r="H135" s="6"/>
      <c r="I135" s="6"/>
      <c r="J135" s="6"/>
      <c r="K135" s="6"/>
      <c r="L135" s="6"/>
      <c r="M135" s="6"/>
      <c r="N135" s="6"/>
      <c r="O135" s="111"/>
    </row>
    <row r="136" spans="1:15" x14ac:dyDescent="0.45">
      <c r="A136" s="97"/>
      <c r="B136" s="6"/>
      <c r="C136" s="44" t="s">
        <v>343</v>
      </c>
      <c r="D136" s="43" t="s">
        <v>479</v>
      </c>
      <c r="E136" s="42" t="s">
        <v>155</v>
      </c>
      <c r="F136" s="16"/>
      <c r="G136" s="97"/>
      <c r="H136" s="6"/>
      <c r="I136" s="6"/>
      <c r="J136" s="6"/>
      <c r="K136" s="6"/>
      <c r="L136" s="6"/>
      <c r="M136" s="6"/>
      <c r="N136" s="6"/>
    </row>
    <row r="137" spans="1:15" x14ac:dyDescent="0.45">
      <c r="A137" s="97"/>
      <c r="B137" s="6"/>
      <c r="C137" s="44" t="s">
        <v>344</v>
      </c>
      <c r="D137" s="43" t="s">
        <v>240</v>
      </c>
      <c r="E137" s="42"/>
      <c r="F137" s="16"/>
      <c r="G137" s="97"/>
      <c r="H137" s="6"/>
      <c r="I137" s="6"/>
      <c r="J137" s="6"/>
      <c r="K137" s="6"/>
      <c r="L137" s="6"/>
      <c r="M137" s="6"/>
      <c r="N137" s="6"/>
    </row>
    <row r="138" spans="1:15" x14ac:dyDescent="0.45">
      <c r="A138" s="97"/>
      <c r="B138" s="6"/>
      <c r="C138" s="44" t="s">
        <v>345</v>
      </c>
      <c r="D138" s="43" t="s">
        <v>362</v>
      </c>
      <c r="E138" s="42"/>
      <c r="F138" s="16"/>
      <c r="G138" s="97"/>
      <c r="H138" s="6"/>
      <c r="I138" s="6"/>
      <c r="J138" s="6"/>
      <c r="K138" s="6"/>
      <c r="L138" s="6"/>
      <c r="M138" s="6"/>
      <c r="N138" s="6"/>
    </row>
    <row r="139" spans="1:15" x14ac:dyDescent="0.45">
      <c r="A139" s="97"/>
      <c r="B139" s="6"/>
      <c r="C139" s="44" t="s">
        <v>345</v>
      </c>
      <c r="D139" s="43" t="s">
        <v>363</v>
      </c>
      <c r="E139" s="42" t="s">
        <v>480</v>
      </c>
      <c r="F139" s="16"/>
      <c r="G139" s="97"/>
      <c r="H139" s="6"/>
      <c r="I139" s="6"/>
      <c r="J139" s="6"/>
      <c r="K139" s="6"/>
      <c r="L139" s="6"/>
      <c r="M139" s="6"/>
      <c r="N139" s="6"/>
    </row>
    <row r="140" spans="1:15" x14ac:dyDescent="0.45">
      <c r="A140" s="97"/>
      <c r="B140" s="6"/>
      <c r="C140" s="44" t="s">
        <v>346</v>
      </c>
      <c r="D140" s="43" t="s">
        <v>253</v>
      </c>
      <c r="E140" s="42" t="s">
        <v>361</v>
      </c>
      <c r="F140" s="16"/>
      <c r="G140" s="97"/>
      <c r="H140" s="6"/>
      <c r="I140" s="6"/>
      <c r="J140" s="6"/>
      <c r="K140" s="6"/>
      <c r="L140" s="6"/>
      <c r="M140" s="6"/>
      <c r="N140" s="6"/>
    </row>
    <row r="141" spans="1:15" x14ac:dyDescent="0.45">
      <c r="A141" s="97"/>
      <c r="B141" s="97"/>
      <c r="C141" s="97"/>
      <c r="D141" s="97"/>
      <c r="E141" s="97"/>
      <c r="F141" s="97"/>
      <c r="G141" s="97"/>
      <c r="H141" s="6"/>
      <c r="I141" s="6"/>
      <c r="J141" s="6"/>
      <c r="K141" s="6"/>
      <c r="L141" s="6"/>
      <c r="M141" s="6"/>
      <c r="N141" s="6"/>
    </row>
    <row r="142" spans="1:15" ht="14.65" thickBot="1" x14ac:dyDescent="0.5">
      <c r="A142" s="117"/>
      <c r="B142" s="117"/>
      <c r="C142" s="116"/>
      <c r="D142" s="134"/>
      <c r="E142" s="116"/>
      <c r="F142" s="116"/>
      <c r="G142" s="116"/>
      <c r="H142" s="116"/>
      <c r="I142" s="116"/>
      <c r="J142" s="116"/>
      <c r="K142" s="116"/>
      <c r="L142" s="116"/>
      <c r="M142" s="116"/>
      <c r="N142" s="116"/>
    </row>
    <row r="143" spans="1:15" ht="18.399999999999999" thickBot="1" x14ac:dyDescent="0.5">
      <c r="A143" s="118"/>
      <c r="B143" s="212" t="s">
        <v>368</v>
      </c>
      <c r="C143" s="213"/>
      <c r="D143" s="213"/>
      <c r="E143" s="213"/>
      <c r="F143" s="213"/>
      <c r="G143" s="214"/>
      <c r="H143" s="118"/>
      <c r="I143" s="118"/>
      <c r="J143" s="118"/>
      <c r="K143" s="118"/>
      <c r="L143" s="118"/>
      <c r="M143" s="118"/>
      <c r="N143" s="118"/>
    </row>
    <row r="144" spans="1:15" x14ac:dyDescent="0.45">
      <c r="A144" s="118"/>
      <c r="B144" s="121"/>
      <c r="C144" s="121"/>
      <c r="D144" s="135"/>
      <c r="E144" s="118"/>
      <c r="F144" s="119"/>
      <c r="G144" s="120"/>
      <c r="H144" s="118"/>
      <c r="I144" s="118"/>
      <c r="J144" s="118"/>
      <c r="K144" s="118"/>
      <c r="L144" s="118"/>
      <c r="M144" s="118"/>
      <c r="N144" s="118"/>
    </row>
    <row r="145" spans="1:14" x14ac:dyDescent="0.45">
      <c r="A145" s="118"/>
      <c r="B145" s="124" t="s">
        <v>369</v>
      </c>
      <c r="C145" s="125"/>
      <c r="D145" s="180" t="s">
        <v>119</v>
      </c>
      <c r="E145" s="181"/>
      <c r="F145" s="118"/>
      <c r="G145" s="118"/>
      <c r="H145" s="118"/>
      <c r="I145" s="118"/>
      <c r="J145" s="118"/>
      <c r="K145" s="118"/>
      <c r="L145" s="118"/>
      <c r="M145" s="118"/>
      <c r="N145" s="118"/>
    </row>
    <row r="146" spans="1:14" x14ac:dyDescent="0.45">
      <c r="A146" s="118"/>
      <c r="B146" s="121"/>
      <c r="C146" s="121"/>
      <c r="D146" s="122" t="s">
        <v>260</v>
      </c>
      <c r="E146" s="118"/>
      <c r="F146" s="118"/>
      <c r="G146" s="120"/>
      <c r="H146" s="118"/>
      <c r="I146" s="118"/>
      <c r="J146" s="118"/>
      <c r="K146" s="118"/>
      <c r="L146" s="118"/>
      <c r="M146" s="118"/>
      <c r="N146" s="118"/>
    </row>
    <row r="147" spans="1:14" ht="78.75" x14ac:dyDescent="0.45">
      <c r="A147" s="118"/>
      <c r="B147" s="121"/>
      <c r="C147" s="44" t="s">
        <v>374</v>
      </c>
      <c r="D147" s="55" t="s">
        <v>394</v>
      </c>
      <c r="E147" s="56" t="s">
        <v>395</v>
      </c>
      <c r="F147" s="16"/>
      <c r="G147" s="120"/>
      <c r="H147" s="118"/>
      <c r="I147" s="118"/>
      <c r="J147" s="118"/>
      <c r="K147" s="118"/>
      <c r="L147" s="118"/>
      <c r="M147" s="118"/>
      <c r="N147" s="118"/>
    </row>
    <row r="148" spans="1:14" x14ac:dyDescent="0.45">
      <c r="A148" s="118"/>
      <c r="B148" s="121"/>
      <c r="C148" s="44" t="s">
        <v>374</v>
      </c>
      <c r="D148" s="55" t="s">
        <v>396</v>
      </c>
      <c r="E148" s="56" t="s">
        <v>155</v>
      </c>
      <c r="F148" s="16"/>
      <c r="G148" s="120"/>
      <c r="H148" s="118"/>
      <c r="I148" s="118"/>
      <c r="J148" s="118"/>
      <c r="K148" s="118"/>
      <c r="L148" s="118"/>
      <c r="M148" s="118"/>
      <c r="N148" s="118"/>
    </row>
    <row r="149" spans="1:14" ht="26.25" x14ac:dyDescent="0.45">
      <c r="A149" s="118"/>
      <c r="B149" s="121"/>
      <c r="C149" s="44" t="s">
        <v>374</v>
      </c>
      <c r="D149" s="55" t="s">
        <v>130</v>
      </c>
      <c r="E149" s="56" t="s">
        <v>129</v>
      </c>
      <c r="F149" s="16"/>
      <c r="G149" s="120"/>
      <c r="H149" s="120"/>
      <c r="I149" s="118"/>
      <c r="J149" s="120"/>
      <c r="K149" s="118"/>
      <c r="L149" s="120"/>
      <c r="M149" s="118"/>
      <c r="N149" s="118"/>
    </row>
    <row r="150" spans="1:14" x14ac:dyDescent="0.45">
      <c r="A150" s="118"/>
      <c r="B150" s="121"/>
      <c r="C150" s="44" t="s">
        <v>374</v>
      </c>
      <c r="D150" s="55" t="s">
        <v>397</v>
      </c>
      <c r="E150" s="56"/>
      <c r="F150" s="16"/>
      <c r="G150" s="120"/>
      <c r="H150" s="120"/>
      <c r="I150" s="118"/>
      <c r="J150" s="120"/>
      <c r="K150" s="118"/>
      <c r="L150" s="120"/>
      <c r="M150" s="118"/>
      <c r="N150" s="118"/>
    </row>
    <row r="151" spans="1:14" ht="26.25" x14ac:dyDescent="0.45">
      <c r="A151" s="118"/>
      <c r="B151" s="121"/>
      <c r="C151" s="44" t="s">
        <v>375</v>
      </c>
      <c r="D151" s="55" t="s">
        <v>231</v>
      </c>
      <c r="E151" s="56" t="s">
        <v>197</v>
      </c>
      <c r="F151" s="16"/>
      <c r="G151" s="120"/>
      <c r="H151" s="120"/>
      <c r="I151" s="118"/>
      <c r="J151" s="120"/>
      <c r="K151" s="118"/>
      <c r="L151" s="120"/>
      <c r="M151" s="118"/>
      <c r="N151" s="118"/>
    </row>
    <row r="152" spans="1:14" ht="28.5" x14ac:dyDescent="0.45">
      <c r="A152" s="118"/>
      <c r="B152" s="121"/>
      <c r="C152" s="44" t="s">
        <v>375</v>
      </c>
      <c r="D152" s="55" t="s">
        <v>124</v>
      </c>
      <c r="E152" s="56"/>
      <c r="F152" s="16"/>
      <c r="G152" s="120"/>
      <c r="H152" s="120"/>
      <c r="I152" s="118"/>
      <c r="J152" s="120"/>
      <c r="K152" s="118"/>
      <c r="L152" s="120"/>
      <c r="M152" s="118"/>
      <c r="N152" s="118"/>
    </row>
    <row r="153" spans="1:14" ht="26.25" x14ac:dyDescent="0.45">
      <c r="A153" s="118"/>
      <c r="B153" s="121"/>
      <c r="C153" s="44" t="s">
        <v>376</v>
      </c>
      <c r="D153" s="55" t="s">
        <v>398</v>
      </c>
      <c r="E153" s="56" t="s">
        <v>399</v>
      </c>
      <c r="F153" s="16"/>
      <c r="G153" s="120"/>
      <c r="H153" s="120"/>
      <c r="I153" s="118"/>
      <c r="J153" s="118"/>
      <c r="K153" s="118"/>
      <c r="L153" s="118"/>
      <c r="M153" s="118"/>
      <c r="N153" s="118"/>
    </row>
    <row r="154" spans="1:14" x14ac:dyDescent="0.45">
      <c r="A154" s="118"/>
      <c r="B154" s="121"/>
      <c r="C154" s="44" t="s">
        <v>376</v>
      </c>
      <c r="D154" s="55" t="s">
        <v>400</v>
      </c>
      <c r="E154" s="56" t="s">
        <v>401</v>
      </c>
      <c r="F154" s="16"/>
      <c r="G154" s="120"/>
      <c r="H154" s="120"/>
      <c r="I154" s="118"/>
      <c r="J154" s="118"/>
      <c r="K154" s="118"/>
      <c r="L154" s="118"/>
      <c r="M154" s="118"/>
      <c r="N154" s="118"/>
    </row>
    <row r="155" spans="1:14" x14ac:dyDescent="0.45">
      <c r="A155" s="118"/>
      <c r="B155" s="121"/>
      <c r="C155" s="44" t="s">
        <v>376</v>
      </c>
      <c r="D155" s="55" t="s">
        <v>402</v>
      </c>
      <c r="E155" s="56" t="s">
        <v>481</v>
      </c>
      <c r="F155" s="16"/>
      <c r="G155" s="120"/>
      <c r="H155" s="120"/>
      <c r="I155" s="118"/>
      <c r="J155" s="118"/>
      <c r="K155" s="118"/>
      <c r="L155" s="118"/>
      <c r="M155" s="118"/>
      <c r="N155" s="118"/>
    </row>
    <row r="156" spans="1:14" ht="52.5" x14ac:dyDescent="0.45">
      <c r="A156" s="118"/>
      <c r="B156" s="121"/>
      <c r="C156" s="44" t="s">
        <v>376</v>
      </c>
      <c r="D156" s="55" t="s">
        <v>403</v>
      </c>
      <c r="E156" s="56" t="s">
        <v>404</v>
      </c>
      <c r="F156" s="16"/>
      <c r="G156" s="120"/>
      <c r="H156" s="120"/>
      <c r="I156" s="118"/>
      <c r="J156" s="118"/>
      <c r="K156" s="118"/>
      <c r="L156" s="118"/>
      <c r="M156" s="118"/>
      <c r="N156" s="118"/>
    </row>
    <row r="157" spans="1:14" ht="39.4" x14ac:dyDescent="0.45">
      <c r="A157" s="118"/>
      <c r="B157" s="121"/>
      <c r="C157" s="44" t="s">
        <v>377</v>
      </c>
      <c r="D157" s="55" t="s">
        <v>132</v>
      </c>
      <c r="E157" s="56" t="s">
        <v>405</v>
      </c>
      <c r="F157" s="16"/>
      <c r="G157" s="120"/>
      <c r="H157" s="120"/>
      <c r="I157" s="118"/>
      <c r="J157" s="118"/>
      <c r="K157" s="118"/>
      <c r="L157" s="118"/>
      <c r="M157" s="118"/>
      <c r="N157" s="118"/>
    </row>
    <row r="158" spans="1:14" x14ac:dyDescent="0.45">
      <c r="A158" s="118"/>
      <c r="B158" s="121"/>
      <c r="C158" s="44" t="s">
        <v>377</v>
      </c>
      <c r="D158" s="55" t="s">
        <v>133</v>
      </c>
      <c r="E158" s="56"/>
      <c r="F158" s="16"/>
      <c r="G158" s="120"/>
      <c r="H158" s="120"/>
      <c r="I158" s="118"/>
      <c r="J158" s="118"/>
      <c r="K158" s="118"/>
      <c r="L158" s="118"/>
      <c r="M158" s="118"/>
      <c r="N158" s="118"/>
    </row>
    <row r="159" spans="1:14" x14ac:dyDescent="0.45">
      <c r="A159" s="118"/>
      <c r="B159" s="121"/>
      <c r="C159" s="44" t="s">
        <v>377</v>
      </c>
      <c r="D159" s="55" t="s">
        <v>200</v>
      </c>
      <c r="E159" s="56"/>
      <c r="F159" s="16"/>
      <c r="G159" s="120"/>
      <c r="H159" s="120"/>
      <c r="I159" s="118"/>
      <c r="J159" s="118"/>
      <c r="K159" s="118"/>
      <c r="L159" s="118"/>
      <c r="M159" s="118"/>
      <c r="N159" s="118"/>
    </row>
    <row r="160" spans="1:14" x14ac:dyDescent="0.45">
      <c r="A160" s="118"/>
      <c r="B160" s="121"/>
      <c r="C160" s="121"/>
      <c r="D160" s="122"/>
      <c r="E160" s="118"/>
      <c r="F160" s="119"/>
      <c r="G160" s="120"/>
      <c r="H160" s="120"/>
      <c r="I160" s="118"/>
      <c r="J160" s="118"/>
      <c r="K160" s="118"/>
      <c r="L160" s="118"/>
      <c r="M160" s="118"/>
      <c r="N160" s="118"/>
    </row>
    <row r="161" spans="1:14" x14ac:dyDescent="0.45">
      <c r="A161" s="118"/>
      <c r="B161" s="124" t="s">
        <v>429</v>
      </c>
      <c r="C161" s="125"/>
      <c r="D161" s="180" t="s">
        <v>406</v>
      </c>
      <c r="E161" s="181"/>
      <c r="F161" s="118"/>
      <c r="G161" s="118"/>
      <c r="H161" s="118"/>
      <c r="I161" s="118"/>
      <c r="J161" s="118"/>
      <c r="K161" s="118"/>
      <c r="L161" s="118"/>
      <c r="M161" s="118"/>
      <c r="N161" s="118"/>
    </row>
    <row r="162" spans="1:14" x14ac:dyDescent="0.45">
      <c r="A162" s="118"/>
      <c r="B162" s="121"/>
      <c r="C162" s="121"/>
      <c r="D162" s="122" t="s">
        <v>407</v>
      </c>
      <c r="E162" s="118"/>
      <c r="F162" s="118"/>
      <c r="G162" s="120"/>
      <c r="H162" s="118"/>
      <c r="I162" s="118"/>
      <c r="J162" s="118"/>
      <c r="K162" s="118"/>
      <c r="L162" s="118"/>
      <c r="M162" s="118"/>
      <c r="N162" s="118"/>
    </row>
    <row r="163" spans="1:14" ht="26.25" x14ac:dyDescent="0.45">
      <c r="A163" s="118"/>
      <c r="B163" s="121"/>
      <c r="C163" s="44" t="s">
        <v>378</v>
      </c>
      <c r="D163" s="55" t="s">
        <v>408</v>
      </c>
      <c r="E163" s="56" t="s">
        <v>201</v>
      </c>
      <c r="F163" s="16"/>
      <c r="G163" s="120"/>
      <c r="H163" s="118"/>
      <c r="I163" s="118"/>
      <c r="J163" s="118"/>
      <c r="K163" s="118"/>
      <c r="L163" s="118"/>
      <c r="M163" s="118"/>
      <c r="N163" s="118"/>
    </row>
    <row r="164" spans="1:14" ht="26.25" x14ac:dyDescent="0.45">
      <c r="A164" s="118"/>
      <c r="B164" s="121"/>
      <c r="C164" s="44" t="s">
        <v>379</v>
      </c>
      <c r="D164" s="55" t="s">
        <v>232</v>
      </c>
      <c r="E164" s="56" t="s">
        <v>409</v>
      </c>
      <c r="F164" s="16"/>
      <c r="G164" s="120"/>
      <c r="H164" s="118"/>
      <c r="I164" s="118"/>
      <c r="J164" s="118"/>
      <c r="K164" s="118"/>
      <c r="L164" s="118"/>
      <c r="M164" s="118"/>
      <c r="N164" s="118"/>
    </row>
    <row r="165" spans="1:14" x14ac:dyDescent="0.45">
      <c r="A165" s="118"/>
      <c r="B165" s="121"/>
      <c r="C165" s="44" t="s">
        <v>380</v>
      </c>
      <c r="D165" s="55" t="s">
        <v>140</v>
      </c>
      <c r="E165" s="56"/>
      <c r="F165" s="16"/>
      <c r="G165" s="120"/>
      <c r="H165" s="118"/>
      <c r="I165" s="118"/>
      <c r="J165" s="118"/>
      <c r="K165" s="118"/>
      <c r="L165" s="118"/>
      <c r="M165" s="118"/>
      <c r="N165" s="118"/>
    </row>
    <row r="166" spans="1:14" ht="28.5" x14ac:dyDescent="0.45">
      <c r="A166" s="118"/>
      <c r="B166" s="121"/>
      <c r="C166" s="44" t="s">
        <v>380</v>
      </c>
      <c r="D166" s="55" t="s">
        <v>202</v>
      </c>
      <c r="E166" s="56"/>
      <c r="F166" s="16"/>
      <c r="G166" s="120"/>
      <c r="H166" s="118"/>
      <c r="I166" s="118"/>
      <c r="J166" s="118"/>
      <c r="K166" s="118"/>
      <c r="L166" s="118"/>
      <c r="M166" s="118"/>
      <c r="N166" s="118"/>
    </row>
    <row r="167" spans="1:14" ht="39.4" x14ac:dyDescent="0.45">
      <c r="A167" s="118"/>
      <c r="B167" s="121"/>
      <c r="C167" s="44" t="s">
        <v>381</v>
      </c>
      <c r="D167" s="55" t="s">
        <v>90</v>
      </c>
      <c r="E167" s="56" t="s">
        <v>482</v>
      </c>
      <c r="F167" s="16"/>
      <c r="G167" s="120"/>
      <c r="H167" s="118"/>
      <c r="I167" s="118"/>
      <c r="J167" s="118"/>
      <c r="K167" s="118"/>
      <c r="L167" s="118"/>
      <c r="M167" s="118"/>
      <c r="N167" s="118"/>
    </row>
    <row r="168" spans="1:14" x14ac:dyDescent="0.45">
      <c r="A168" s="118"/>
      <c r="B168" s="121"/>
      <c r="C168" s="121"/>
      <c r="D168" s="122"/>
      <c r="E168" s="118"/>
      <c r="F168" s="119"/>
      <c r="G168" s="120"/>
      <c r="H168" s="118"/>
      <c r="I168" s="118"/>
      <c r="J168" s="118"/>
      <c r="K168" s="118"/>
      <c r="L168" s="118"/>
      <c r="M168" s="118"/>
      <c r="N168" s="118"/>
    </row>
    <row r="169" spans="1:14" x14ac:dyDescent="0.45">
      <c r="A169" s="118"/>
      <c r="B169" s="124" t="s">
        <v>430</v>
      </c>
      <c r="C169" s="125"/>
      <c r="D169" s="180" t="s">
        <v>143</v>
      </c>
      <c r="E169" s="181"/>
      <c r="F169" s="118"/>
      <c r="G169" s="118"/>
      <c r="H169" s="118"/>
      <c r="I169" s="118"/>
      <c r="J169" s="118"/>
      <c r="K169" s="118"/>
      <c r="L169" s="118"/>
      <c r="M169" s="118"/>
      <c r="N169" s="118"/>
    </row>
    <row r="170" spans="1:14" x14ac:dyDescent="0.45">
      <c r="A170" s="118"/>
      <c r="B170" s="121"/>
      <c r="C170" s="121"/>
      <c r="D170" s="122" t="s">
        <v>411</v>
      </c>
      <c r="E170" s="118"/>
      <c r="F170" s="118"/>
      <c r="G170" s="120"/>
      <c r="H170" s="118"/>
      <c r="I170" s="118"/>
      <c r="J170" s="118"/>
      <c r="K170" s="118"/>
      <c r="L170" s="118"/>
      <c r="M170" s="118"/>
      <c r="N170" s="118"/>
    </row>
    <row r="171" spans="1:14" x14ac:dyDescent="0.45">
      <c r="A171" s="118"/>
      <c r="B171" s="121"/>
      <c r="C171" s="44" t="s">
        <v>382</v>
      </c>
      <c r="D171" s="55" t="s">
        <v>410</v>
      </c>
      <c r="E171" s="56" t="s">
        <v>155</v>
      </c>
      <c r="F171" s="16"/>
      <c r="G171" s="120"/>
      <c r="H171" s="118"/>
      <c r="I171" s="118"/>
      <c r="J171" s="118"/>
      <c r="K171" s="118"/>
      <c r="L171" s="118"/>
      <c r="M171" s="118"/>
      <c r="N171" s="118"/>
    </row>
    <row r="172" spans="1:14" ht="26.25" x14ac:dyDescent="0.45">
      <c r="A172" s="118"/>
      <c r="B172" s="121"/>
      <c r="C172" s="44" t="s">
        <v>383</v>
      </c>
      <c r="D172" s="55" t="s">
        <v>412</v>
      </c>
      <c r="E172" s="56" t="s">
        <v>233</v>
      </c>
      <c r="F172" s="16"/>
      <c r="G172" s="120"/>
      <c r="H172" s="118"/>
      <c r="I172" s="118"/>
      <c r="J172" s="118"/>
      <c r="K172" s="118"/>
      <c r="L172" s="118"/>
      <c r="M172" s="118"/>
      <c r="N172" s="118"/>
    </row>
    <row r="173" spans="1:14" x14ac:dyDescent="0.45">
      <c r="A173" s="118"/>
      <c r="B173" s="121"/>
      <c r="C173" s="44" t="s">
        <v>384</v>
      </c>
      <c r="D173" s="55" t="s">
        <v>483</v>
      </c>
      <c r="E173" s="56"/>
      <c r="F173" s="16"/>
      <c r="G173" s="120"/>
      <c r="H173" s="118"/>
      <c r="I173" s="118"/>
      <c r="J173" s="118"/>
      <c r="K173" s="118"/>
      <c r="L173" s="118"/>
      <c r="M173" s="118"/>
      <c r="N173" s="118"/>
    </row>
    <row r="174" spans="1:14" ht="39.4" x14ac:dyDescent="0.45">
      <c r="A174" s="118"/>
      <c r="B174" s="121"/>
      <c r="C174" s="44" t="s">
        <v>384</v>
      </c>
      <c r="D174" s="55" t="s">
        <v>206</v>
      </c>
      <c r="E174" s="56" t="s">
        <v>205</v>
      </c>
      <c r="F174" s="16"/>
      <c r="G174" s="120"/>
      <c r="H174" s="118"/>
      <c r="I174" s="118"/>
      <c r="J174" s="118"/>
      <c r="K174" s="118"/>
      <c r="L174" s="118"/>
      <c r="M174" s="118"/>
      <c r="N174" s="118"/>
    </row>
    <row r="175" spans="1:14" x14ac:dyDescent="0.45">
      <c r="A175" s="118"/>
      <c r="B175" s="121"/>
      <c r="C175" s="44" t="s">
        <v>385</v>
      </c>
      <c r="D175" s="55" t="s">
        <v>90</v>
      </c>
      <c r="E175" s="56" t="s">
        <v>484</v>
      </c>
      <c r="F175" s="16"/>
      <c r="G175" s="120"/>
      <c r="H175" s="118"/>
      <c r="I175" s="118"/>
      <c r="J175" s="118"/>
      <c r="K175" s="118"/>
      <c r="L175" s="118"/>
      <c r="M175" s="118"/>
      <c r="N175" s="118"/>
    </row>
    <row r="176" spans="1:14" x14ac:dyDescent="0.45">
      <c r="A176" s="118"/>
      <c r="B176" s="121"/>
      <c r="C176" s="121"/>
      <c r="D176" s="135"/>
      <c r="E176" s="118"/>
      <c r="F176" s="119"/>
      <c r="G176" s="120"/>
      <c r="H176" s="118"/>
      <c r="I176" s="118"/>
      <c r="J176" s="118"/>
      <c r="K176" s="118"/>
      <c r="L176" s="118"/>
      <c r="M176" s="118"/>
      <c r="N176" s="118"/>
    </row>
    <row r="177" spans="1:14" x14ac:dyDescent="0.45">
      <c r="A177" s="118"/>
      <c r="B177" s="124" t="s">
        <v>431</v>
      </c>
      <c r="C177" s="125"/>
      <c r="D177" s="180" t="s">
        <v>413</v>
      </c>
      <c r="E177" s="181"/>
      <c r="F177" s="118"/>
      <c r="G177" s="118"/>
      <c r="H177" s="118"/>
      <c r="I177" s="118"/>
      <c r="J177" s="118"/>
      <c r="K177" s="118"/>
      <c r="L177" s="118"/>
      <c r="M177" s="118"/>
      <c r="N177" s="118"/>
    </row>
    <row r="178" spans="1:14" x14ac:dyDescent="0.45">
      <c r="A178" s="118"/>
      <c r="B178" s="121"/>
      <c r="C178" s="121"/>
      <c r="D178" s="138" t="s">
        <v>414</v>
      </c>
      <c r="E178" s="138"/>
      <c r="F178" s="118"/>
      <c r="G178" s="120"/>
      <c r="H178" s="118"/>
      <c r="I178" s="118"/>
      <c r="J178" s="118"/>
      <c r="K178" s="118"/>
      <c r="L178" s="118"/>
      <c r="M178" s="118"/>
      <c r="N178" s="118"/>
    </row>
    <row r="179" spans="1:14" x14ac:dyDescent="0.45">
      <c r="A179" s="118"/>
      <c r="B179" s="121"/>
      <c r="C179" s="44" t="s">
        <v>386</v>
      </c>
      <c r="D179" s="55" t="s">
        <v>485</v>
      </c>
      <c r="E179" s="56" t="s">
        <v>155</v>
      </c>
      <c r="F179" s="16"/>
      <c r="G179" s="120"/>
      <c r="H179" s="118"/>
      <c r="I179" s="118"/>
      <c r="J179" s="118"/>
      <c r="K179" s="118"/>
      <c r="L179" s="118"/>
      <c r="M179" s="118"/>
      <c r="N179" s="118"/>
    </row>
    <row r="180" spans="1:14" x14ac:dyDescent="0.45">
      <c r="A180" s="118"/>
      <c r="B180" s="121"/>
      <c r="C180" s="44" t="s">
        <v>386</v>
      </c>
      <c r="D180" s="55" t="s">
        <v>486</v>
      </c>
      <c r="E180" s="56" t="s">
        <v>155</v>
      </c>
      <c r="F180" s="16"/>
      <c r="G180" s="120"/>
      <c r="H180" s="118"/>
      <c r="I180" s="118"/>
      <c r="J180" s="118"/>
      <c r="K180" s="118"/>
      <c r="L180" s="118"/>
      <c r="M180" s="118"/>
      <c r="N180" s="118"/>
    </row>
    <row r="181" spans="1:14" x14ac:dyDescent="0.45">
      <c r="A181" s="118"/>
      <c r="B181" s="121"/>
      <c r="C181" s="44" t="s">
        <v>387</v>
      </c>
      <c r="D181" s="55" t="s">
        <v>443</v>
      </c>
      <c r="E181" s="56" t="s">
        <v>442</v>
      </c>
      <c r="F181" s="16"/>
      <c r="G181" s="120"/>
      <c r="H181" s="118"/>
      <c r="I181" s="118"/>
      <c r="J181" s="118"/>
      <c r="K181" s="118"/>
      <c r="L181" s="118"/>
      <c r="M181" s="118"/>
      <c r="N181" s="118"/>
    </row>
    <row r="182" spans="1:14" x14ac:dyDescent="0.45">
      <c r="A182" s="118"/>
      <c r="B182" s="121"/>
      <c r="C182" s="44" t="s">
        <v>388</v>
      </c>
      <c r="D182" s="55" t="s">
        <v>415</v>
      </c>
      <c r="E182" s="56"/>
      <c r="F182" s="16"/>
      <c r="G182" s="120"/>
      <c r="H182" s="118"/>
      <c r="I182" s="118"/>
      <c r="J182" s="118"/>
      <c r="K182" s="118"/>
      <c r="L182" s="118"/>
      <c r="M182" s="118"/>
      <c r="N182" s="118"/>
    </row>
    <row r="183" spans="1:14" x14ac:dyDescent="0.45">
      <c r="A183" s="118"/>
      <c r="B183" s="121"/>
      <c r="C183" s="44" t="s">
        <v>388</v>
      </c>
      <c r="D183" s="55" t="s">
        <v>416</v>
      </c>
      <c r="E183" s="56"/>
      <c r="F183" s="16"/>
      <c r="G183" s="120"/>
      <c r="H183" s="118"/>
      <c r="I183" s="118"/>
      <c r="J183" s="118"/>
      <c r="K183" s="118"/>
      <c r="L183" s="118"/>
      <c r="M183" s="118"/>
      <c r="N183" s="118"/>
    </row>
    <row r="184" spans="1:14" ht="28.5" x14ac:dyDescent="0.45">
      <c r="A184" s="118"/>
      <c r="B184" s="121"/>
      <c r="C184" s="44" t="s">
        <v>388</v>
      </c>
      <c r="D184" s="55" t="s">
        <v>147</v>
      </c>
      <c r="E184" s="56" t="s">
        <v>417</v>
      </c>
      <c r="F184" s="16"/>
      <c r="G184" s="120"/>
      <c r="H184" s="118"/>
      <c r="I184" s="118"/>
      <c r="J184" s="118"/>
      <c r="K184" s="118"/>
      <c r="L184" s="118"/>
      <c r="M184" s="118"/>
      <c r="N184" s="118"/>
    </row>
    <row r="185" spans="1:14" x14ac:dyDescent="0.45">
      <c r="A185" s="118"/>
      <c r="B185" s="121"/>
      <c r="C185" s="44" t="s">
        <v>389</v>
      </c>
      <c r="D185" s="55" t="s">
        <v>173</v>
      </c>
      <c r="E185" s="56" t="s">
        <v>487</v>
      </c>
      <c r="F185" s="16"/>
      <c r="G185" s="120"/>
      <c r="H185" s="118"/>
      <c r="I185" s="118"/>
      <c r="J185" s="118"/>
      <c r="K185" s="118"/>
      <c r="L185" s="118"/>
      <c r="M185" s="118"/>
      <c r="N185" s="118"/>
    </row>
    <row r="186" spans="1:14" x14ac:dyDescent="0.45">
      <c r="A186" s="118"/>
      <c r="B186" s="121"/>
      <c r="C186" s="121"/>
      <c r="D186" s="122"/>
      <c r="E186" s="118"/>
      <c r="F186" s="119"/>
      <c r="G186" s="120"/>
      <c r="H186" s="118"/>
      <c r="I186" s="118"/>
      <c r="J186" s="118"/>
      <c r="K186" s="118"/>
      <c r="L186" s="118"/>
      <c r="M186" s="118"/>
      <c r="N186" s="118"/>
    </row>
    <row r="187" spans="1:14" x14ac:dyDescent="0.45">
      <c r="A187" s="118"/>
      <c r="B187" s="124" t="s">
        <v>432</v>
      </c>
      <c r="C187" s="125"/>
      <c r="D187" s="180" t="s">
        <v>139</v>
      </c>
      <c r="E187" s="181"/>
      <c r="F187" s="118"/>
      <c r="G187" s="118"/>
      <c r="H187" s="118"/>
      <c r="I187" s="118"/>
      <c r="J187" s="118"/>
      <c r="K187" s="118"/>
      <c r="L187" s="118"/>
      <c r="M187" s="118"/>
      <c r="N187" s="118"/>
    </row>
    <row r="188" spans="1:14" ht="15" customHeight="1" x14ac:dyDescent="0.45">
      <c r="A188" s="118"/>
      <c r="B188" s="121"/>
      <c r="C188" s="121"/>
      <c r="D188" s="138" t="s">
        <v>422</v>
      </c>
      <c r="E188" s="139"/>
      <c r="F188" s="118"/>
      <c r="G188" s="120"/>
      <c r="H188" s="118"/>
      <c r="I188" s="118"/>
      <c r="J188" s="118"/>
      <c r="K188" s="118"/>
      <c r="L188" s="118"/>
      <c r="M188" s="118"/>
      <c r="N188" s="118"/>
    </row>
    <row r="189" spans="1:14" x14ac:dyDescent="0.45">
      <c r="A189" s="118"/>
      <c r="B189" s="121"/>
      <c r="C189" s="44" t="s">
        <v>370</v>
      </c>
      <c r="D189" s="55" t="s">
        <v>488</v>
      </c>
      <c r="E189" s="56" t="s">
        <v>155</v>
      </c>
      <c r="F189" s="16"/>
      <c r="G189" s="120"/>
      <c r="H189" s="118"/>
      <c r="I189" s="118"/>
      <c r="J189" s="118"/>
      <c r="K189" s="118"/>
      <c r="L189" s="118"/>
      <c r="M189" s="118"/>
      <c r="N189" s="118"/>
    </row>
    <row r="190" spans="1:14" x14ac:dyDescent="0.45">
      <c r="A190" s="118"/>
      <c r="B190" s="121"/>
      <c r="C190" s="44" t="s">
        <v>370</v>
      </c>
      <c r="D190" s="55" t="s">
        <v>489</v>
      </c>
      <c r="E190" s="56"/>
      <c r="F190" s="16"/>
      <c r="G190" s="120"/>
      <c r="H190" s="118"/>
      <c r="I190" s="118"/>
      <c r="J190" s="118"/>
      <c r="K190" s="118"/>
      <c r="L190" s="118"/>
      <c r="M190" s="118"/>
      <c r="N190" s="118"/>
    </row>
    <row r="191" spans="1:14" x14ac:dyDescent="0.45">
      <c r="A191" s="118"/>
      <c r="B191" s="121"/>
      <c r="C191" s="44" t="s">
        <v>371</v>
      </c>
      <c r="D191" s="55" t="s">
        <v>235</v>
      </c>
      <c r="E191" s="56"/>
      <c r="F191" s="16"/>
      <c r="G191" s="120"/>
      <c r="H191" s="118"/>
      <c r="I191" s="118"/>
      <c r="J191" s="118"/>
      <c r="K191" s="118"/>
      <c r="L191" s="118"/>
      <c r="M191" s="118"/>
      <c r="N191" s="118"/>
    </row>
    <row r="192" spans="1:14" x14ac:dyDescent="0.45">
      <c r="A192" s="118"/>
      <c r="B192" s="121"/>
      <c r="C192" s="44" t="s">
        <v>372</v>
      </c>
      <c r="D192" s="55" t="s">
        <v>149</v>
      </c>
      <c r="E192" s="56"/>
      <c r="F192" s="16"/>
      <c r="G192" s="120"/>
      <c r="H192" s="118"/>
      <c r="I192" s="118"/>
      <c r="J192" s="118"/>
      <c r="K192" s="118"/>
      <c r="L192" s="118"/>
      <c r="M192" s="118"/>
      <c r="N192" s="118"/>
    </row>
    <row r="193" spans="1:14" x14ac:dyDescent="0.45">
      <c r="A193" s="118"/>
      <c r="B193" s="121"/>
      <c r="C193" s="44" t="s">
        <v>372</v>
      </c>
      <c r="D193" s="55" t="s">
        <v>236</v>
      </c>
      <c r="E193" s="56"/>
      <c r="F193" s="16"/>
      <c r="G193" s="120"/>
      <c r="H193" s="118"/>
      <c r="I193" s="118"/>
      <c r="J193" s="118"/>
      <c r="K193" s="118"/>
      <c r="L193" s="118"/>
      <c r="M193" s="118"/>
      <c r="N193" s="118"/>
    </row>
    <row r="194" spans="1:14" x14ac:dyDescent="0.45">
      <c r="A194" s="118"/>
      <c r="B194" s="121"/>
      <c r="C194" s="44" t="s">
        <v>372</v>
      </c>
      <c r="D194" s="55" t="s">
        <v>177</v>
      </c>
      <c r="E194" s="56"/>
      <c r="F194" s="16"/>
      <c r="G194" s="120"/>
      <c r="H194" s="118"/>
      <c r="I194" s="118"/>
      <c r="J194" s="118"/>
      <c r="K194" s="118"/>
      <c r="L194" s="118"/>
      <c r="M194" s="118"/>
      <c r="N194" s="118"/>
    </row>
    <row r="195" spans="1:14" ht="78.75" x14ac:dyDescent="0.45">
      <c r="A195" s="118"/>
      <c r="B195" s="121"/>
      <c r="C195" s="44" t="s">
        <v>372</v>
      </c>
      <c r="D195" s="55" t="s">
        <v>418</v>
      </c>
      <c r="E195" s="56" t="s">
        <v>419</v>
      </c>
      <c r="F195" s="16"/>
      <c r="G195" s="120"/>
      <c r="H195" s="118"/>
      <c r="I195" s="118"/>
      <c r="J195" s="118"/>
      <c r="K195" s="118"/>
      <c r="L195" s="118"/>
      <c r="M195" s="118"/>
      <c r="N195" s="118"/>
    </row>
    <row r="196" spans="1:14" ht="28.5" x14ac:dyDescent="0.45">
      <c r="A196" s="118"/>
      <c r="B196" s="121"/>
      <c r="C196" s="44" t="s">
        <v>372</v>
      </c>
      <c r="D196" s="55" t="s">
        <v>420</v>
      </c>
      <c r="E196" s="56"/>
      <c r="F196" s="16"/>
      <c r="G196" s="120"/>
      <c r="H196" s="118"/>
      <c r="I196" s="118"/>
      <c r="J196" s="118"/>
      <c r="K196" s="118"/>
      <c r="L196" s="118"/>
      <c r="M196" s="118"/>
      <c r="N196" s="118"/>
    </row>
    <row r="197" spans="1:14" x14ac:dyDescent="0.45">
      <c r="A197" s="118"/>
      <c r="B197" s="121"/>
      <c r="C197" s="44" t="s">
        <v>372</v>
      </c>
      <c r="D197" s="55" t="s">
        <v>142</v>
      </c>
      <c r="E197" s="56"/>
      <c r="F197" s="16"/>
      <c r="G197" s="120"/>
      <c r="H197" s="118"/>
      <c r="I197" s="118"/>
      <c r="J197" s="118"/>
      <c r="K197" s="118"/>
      <c r="L197" s="118"/>
      <c r="M197" s="118"/>
      <c r="N197" s="118"/>
    </row>
    <row r="198" spans="1:14" ht="39.4" x14ac:dyDescent="0.45">
      <c r="A198" s="118"/>
      <c r="B198" s="121"/>
      <c r="C198" s="44" t="s">
        <v>373</v>
      </c>
      <c r="D198" s="55" t="s">
        <v>173</v>
      </c>
      <c r="E198" s="56" t="s">
        <v>490</v>
      </c>
      <c r="F198" s="16"/>
      <c r="G198" s="120"/>
      <c r="H198" s="118"/>
      <c r="I198" s="118"/>
      <c r="J198" s="118"/>
      <c r="K198" s="118"/>
      <c r="L198" s="118"/>
      <c r="M198" s="118"/>
      <c r="N198" s="118"/>
    </row>
    <row r="199" spans="1:14" x14ac:dyDescent="0.45">
      <c r="A199" s="118"/>
      <c r="B199" s="121"/>
      <c r="C199" s="121"/>
      <c r="D199" s="135"/>
      <c r="E199" s="118"/>
      <c r="F199" s="119"/>
      <c r="G199" s="120"/>
      <c r="H199" s="118"/>
      <c r="I199" s="118"/>
      <c r="J199" s="118"/>
      <c r="K199" s="118"/>
      <c r="L199" s="118"/>
      <c r="M199" s="118"/>
      <c r="N199" s="118"/>
    </row>
    <row r="200" spans="1:14" x14ac:dyDescent="0.45">
      <c r="A200" s="118"/>
      <c r="B200" s="124" t="s">
        <v>433</v>
      </c>
      <c r="C200" s="125"/>
      <c r="D200" s="180" t="s">
        <v>137</v>
      </c>
      <c r="E200" s="181"/>
      <c r="F200" s="118"/>
      <c r="G200" s="118"/>
      <c r="H200" s="118"/>
      <c r="I200" s="118"/>
      <c r="J200" s="118"/>
      <c r="K200" s="118"/>
      <c r="L200" s="118"/>
      <c r="M200" s="118"/>
      <c r="N200" s="118"/>
    </row>
    <row r="201" spans="1:14" ht="15" customHeight="1" x14ac:dyDescent="0.45">
      <c r="A201" s="118"/>
      <c r="B201" s="121"/>
      <c r="C201" s="121"/>
      <c r="D201" s="138" t="s">
        <v>421</v>
      </c>
      <c r="E201" s="139"/>
      <c r="F201" s="118"/>
      <c r="G201" s="120"/>
      <c r="H201" s="118"/>
      <c r="I201" s="118"/>
      <c r="J201" s="118"/>
      <c r="K201" s="118"/>
      <c r="L201" s="118"/>
      <c r="M201" s="118"/>
      <c r="N201" s="118"/>
    </row>
    <row r="202" spans="1:14" x14ac:dyDescent="0.45">
      <c r="A202" s="118"/>
      <c r="B202" s="121"/>
      <c r="C202" s="44" t="s">
        <v>390</v>
      </c>
      <c r="D202" s="55" t="s">
        <v>423</v>
      </c>
      <c r="E202" s="56" t="s">
        <v>155</v>
      </c>
      <c r="F202" s="16"/>
      <c r="G202" s="120"/>
      <c r="H202" s="118"/>
      <c r="I202" s="118"/>
      <c r="J202" s="118"/>
      <c r="K202" s="118"/>
      <c r="L202" s="118"/>
      <c r="M202" s="118"/>
      <c r="N202" s="118"/>
    </row>
    <row r="203" spans="1:14" x14ac:dyDescent="0.45">
      <c r="A203" s="118"/>
      <c r="B203" s="121"/>
      <c r="C203" s="44" t="s">
        <v>391</v>
      </c>
      <c r="D203" s="55" t="s">
        <v>424</v>
      </c>
      <c r="E203" s="56"/>
      <c r="F203" s="16"/>
      <c r="G203" s="120"/>
      <c r="H203" s="118"/>
      <c r="I203" s="118"/>
      <c r="J203" s="118"/>
      <c r="K203" s="118"/>
      <c r="L203" s="118"/>
      <c r="M203" s="118"/>
      <c r="N203" s="118"/>
    </row>
    <row r="204" spans="1:14" ht="26.25" x14ac:dyDescent="0.45">
      <c r="A204" s="118"/>
      <c r="B204" s="121"/>
      <c r="C204" s="44" t="s">
        <v>392</v>
      </c>
      <c r="D204" s="55" t="s">
        <v>175</v>
      </c>
      <c r="E204" s="56" t="s">
        <v>425</v>
      </c>
      <c r="F204" s="16"/>
      <c r="G204" s="120"/>
      <c r="H204" s="118"/>
      <c r="I204" s="118"/>
      <c r="J204" s="118"/>
      <c r="K204" s="118"/>
      <c r="L204" s="118"/>
      <c r="M204" s="118"/>
      <c r="N204" s="118"/>
    </row>
    <row r="205" spans="1:14" x14ac:dyDescent="0.45">
      <c r="A205" s="118"/>
      <c r="B205" s="121"/>
      <c r="C205" s="44" t="s">
        <v>392</v>
      </c>
      <c r="D205" s="55" t="s">
        <v>176</v>
      </c>
      <c r="E205" s="56" t="s">
        <v>426</v>
      </c>
      <c r="F205" s="16"/>
      <c r="G205" s="120"/>
      <c r="H205" s="118"/>
      <c r="I205" s="118"/>
      <c r="J205" s="118"/>
      <c r="K205" s="118"/>
      <c r="L205" s="118"/>
      <c r="M205" s="118"/>
      <c r="N205" s="118"/>
    </row>
    <row r="206" spans="1:14" x14ac:dyDescent="0.45">
      <c r="A206" s="118"/>
      <c r="B206" s="121"/>
      <c r="C206" s="44" t="s">
        <v>392</v>
      </c>
      <c r="D206" s="55" t="s">
        <v>178</v>
      </c>
      <c r="E206" s="56"/>
      <c r="F206" s="16"/>
      <c r="G206" s="120"/>
      <c r="H206" s="118"/>
      <c r="I206" s="118"/>
      <c r="J206" s="118"/>
      <c r="K206" s="118"/>
      <c r="L206" s="118"/>
      <c r="M206" s="118"/>
      <c r="N206" s="118"/>
    </row>
    <row r="207" spans="1:14" ht="39.4" x14ac:dyDescent="0.45">
      <c r="A207" s="118"/>
      <c r="B207" s="121"/>
      <c r="C207" s="44" t="s">
        <v>392</v>
      </c>
      <c r="D207" s="55" t="s">
        <v>230</v>
      </c>
      <c r="E207" s="56" t="s">
        <v>427</v>
      </c>
      <c r="F207" s="16"/>
      <c r="G207" s="120"/>
      <c r="H207" s="118"/>
      <c r="I207" s="118"/>
      <c r="J207" s="118"/>
      <c r="K207" s="118"/>
      <c r="L207" s="118"/>
      <c r="M207" s="118"/>
      <c r="N207" s="118"/>
    </row>
    <row r="208" spans="1:14" x14ac:dyDescent="0.45">
      <c r="A208" s="118"/>
      <c r="B208" s="121"/>
      <c r="C208" s="44" t="s">
        <v>393</v>
      </c>
      <c r="D208" s="55" t="s">
        <v>173</v>
      </c>
      <c r="E208" s="56" t="s">
        <v>211</v>
      </c>
      <c r="F208" s="16"/>
      <c r="G208" s="120"/>
      <c r="H208" s="118"/>
      <c r="I208" s="118"/>
      <c r="J208" s="118"/>
      <c r="K208" s="118"/>
      <c r="L208" s="118"/>
      <c r="M208" s="118"/>
      <c r="N208" s="118"/>
    </row>
    <row r="209" spans="1:14" ht="14.65" thickBot="1" x14ac:dyDescent="0.5">
      <c r="A209" s="118"/>
      <c r="B209" s="121"/>
      <c r="C209" s="118"/>
      <c r="D209" s="136"/>
      <c r="E209" s="118"/>
      <c r="F209" s="118"/>
      <c r="G209" s="118"/>
      <c r="H209" s="118"/>
      <c r="I209" s="118"/>
      <c r="J209" s="118"/>
      <c r="K209" s="118"/>
      <c r="L209" s="118"/>
      <c r="M209" s="118"/>
      <c r="N209" s="118"/>
    </row>
    <row r="210" spans="1:14" ht="23.65" thickBot="1" x14ac:dyDescent="0.5">
      <c r="A210" s="118"/>
      <c r="B210" s="118"/>
      <c r="C210" s="118"/>
      <c r="D210" s="202" t="s">
        <v>493</v>
      </c>
      <c r="E210" s="203"/>
      <c r="F210" s="204"/>
      <c r="G210" s="118"/>
      <c r="H210" s="118"/>
      <c r="I210" s="118"/>
      <c r="J210" s="118"/>
      <c r="K210" s="118"/>
      <c r="L210" s="118"/>
      <c r="M210" s="118"/>
      <c r="N210" s="118"/>
    </row>
    <row r="211" spans="1:14" x14ac:dyDescent="0.45">
      <c r="A211" s="118"/>
      <c r="B211" s="118"/>
      <c r="C211" s="118"/>
      <c r="D211" s="136"/>
      <c r="E211" s="118"/>
      <c r="F211" s="119"/>
      <c r="G211" s="120"/>
      <c r="H211" s="118"/>
      <c r="I211" s="118"/>
      <c r="J211" s="118"/>
      <c r="K211" s="118"/>
      <c r="L211" s="118"/>
      <c r="M211" s="118"/>
      <c r="N211" s="118"/>
    </row>
    <row r="212" spans="1:14" x14ac:dyDescent="0.45">
      <c r="A212" s="112"/>
      <c r="B212" s="112"/>
      <c r="C212" s="112"/>
      <c r="D212" s="137"/>
      <c r="E212" s="112"/>
      <c r="F212" s="113"/>
      <c r="G212" s="114"/>
      <c r="H212" s="112"/>
      <c r="I212" s="112"/>
      <c r="J212" s="112"/>
      <c r="K212" s="112"/>
      <c r="L212" s="112"/>
      <c r="M212" s="112"/>
      <c r="N212" s="115"/>
    </row>
    <row r="213" spans="1:14" x14ac:dyDescent="0.45">
      <c r="A213" s="50"/>
      <c r="B213" s="50"/>
      <c r="C213" s="50"/>
      <c r="D213" s="129"/>
      <c r="E213" s="50"/>
      <c r="F213" s="51"/>
      <c r="G213" s="57"/>
      <c r="N213" s="126"/>
    </row>
    <row r="214" spans="1:14" x14ac:dyDescent="0.45">
      <c r="A214" s="50"/>
      <c r="B214" s="50"/>
      <c r="C214" s="50"/>
      <c r="D214" s="129"/>
      <c r="E214" s="50"/>
      <c r="F214" s="51"/>
      <c r="G214" s="57"/>
    </row>
    <row r="215" spans="1:14" x14ac:dyDescent="0.45">
      <c r="A215" s="50"/>
      <c r="B215" s="50"/>
      <c r="C215" s="50"/>
      <c r="D215" s="129"/>
      <c r="E215" s="50"/>
      <c r="F215" s="51"/>
      <c r="G215" s="57"/>
    </row>
    <row r="216" spans="1:14" x14ac:dyDescent="0.45">
      <c r="A216" s="50"/>
      <c r="B216" s="50"/>
      <c r="C216" s="50"/>
      <c r="D216" s="129"/>
      <c r="E216" s="50"/>
      <c r="F216" s="51"/>
      <c r="G216" s="57"/>
    </row>
    <row r="217" spans="1:14" x14ac:dyDescent="0.45">
      <c r="A217" s="50"/>
      <c r="B217" s="50"/>
      <c r="C217" s="50"/>
      <c r="D217" s="129"/>
      <c r="E217" s="50"/>
      <c r="F217" s="51"/>
      <c r="G217" s="57"/>
    </row>
    <row r="218" spans="1:14" x14ac:dyDescent="0.45">
      <c r="A218" s="50"/>
      <c r="B218" s="50"/>
      <c r="C218" s="50"/>
      <c r="D218" s="129"/>
      <c r="E218" s="50"/>
      <c r="F218" s="51"/>
      <c r="G218" s="57"/>
    </row>
    <row r="219" spans="1:14" x14ac:dyDescent="0.45">
      <c r="A219" s="50"/>
      <c r="B219" s="50"/>
      <c r="C219" s="50"/>
      <c r="D219" s="129"/>
      <c r="E219" s="50"/>
      <c r="F219" s="51"/>
      <c r="G219" s="57"/>
    </row>
    <row r="220" spans="1:14" x14ac:dyDescent="0.45">
      <c r="A220" s="50"/>
      <c r="B220" s="50"/>
      <c r="C220" s="50"/>
      <c r="D220" s="129"/>
      <c r="E220" s="50"/>
      <c r="F220" s="51"/>
      <c r="G220" s="57"/>
    </row>
    <row r="221" spans="1:14" x14ac:dyDescent="0.45">
      <c r="A221" s="50"/>
      <c r="B221" s="50"/>
      <c r="C221" s="50"/>
      <c r="D221" s="129"/>
      <c r="E221" s="50"/>
      <c r="F221" s="51"/>
      <c r="G221" s="57"/>
    </row>
    <row r="222" spans="1:14" x14ac:dyDescent="0.45">
      <c r="A222" s="50"/>
      <c r="B222" s="50"/>
      <c r="C222" s="50"/>
      <c r="D222" s="129"/>
      <c r="E222" s="50"/>
      <c r="F222" s="51"/>
      <c r="G222" s="57"/>
    </row>
    <row r="223" spans="1:14" x14ac:dyDescent="0.45">
      <c r="A223" s="50"/>
      <c r="B223" s="50"/>
      <c r="C223" s="50"/>
      <c r="D223" s="129"/>
      <c r="E223" s="50"/>
      <c r="F223" s="51"/>
      <c r="G223" s="57"/>
    </row>
    <row r="224" spans="1:14" x14ac:dyDescent="0.45">
      <c r="A224" s="50"/>
      <c r="B224" s="50"/>
      <c r="C224" s="50"/>
      <c r="D224" s="129"/>
      <c r="E224" s="50"/>
      <c r="F224" s="51"/>
      <c r="G224" s="57"/>
    </row>
    <row r="225" spans="1:7" x14ac:dyDescent="0.45">
      <c r="A225" s="50"/>
      <c r="B225" s="50"/>
      <c r="C225" s="50"/>
      <c r="D225" s="129"/>
      <c r="E225" s="50"/>
      <c r="F225" s="51"/>
      <c r="G225" s="57"/>
    </row>
    <row r="226" spans="1:7" x14ac:dyDescent="0.45">
      <c r="A226" s="50"/>
      <c r="B226" s="50"/>
      <c r="C226" s="50"/>
      <c r="D226" s="129"/>
      <c r="E226" s="50"/>
      <c r="F226" s="51"/>
      <c r="G226" s="57"/>
    </row>
    <row r="227" spans="1:7" x14ac:dyDescent="0.45">
      <c r="A227" s="50"/>
      <c r="B227" s="50"/>
      <c r="C227" s="50"/>
      <c r="D227" s="129"/>
      <c r="E227" s="50"/>
      <c r="F227" s="51"/>
      <c r="G227" s="57"/>
    </row>
    <row r="228" spans="1:7" x14ac:dyDescent="0.45">
      <c r="A228" s="50"/>
      <c r="B228" s="50"/>
      <c r="C228" s="50"/>
      <c r="D228" s="129"/>
      <c r="E228" s="50"/>
      <c r="F228" s="51"/>
      <c r="G228" s="57"/>
    </row>
    <row r="229" spans="1:7" x14ac:dyDescent="0.45">
      <c r="A229" s="50"/>
      <c r="B229" s="50"/>
      <c r="C229" s="50"/>
      <c r="D229" s="129"/>
      <c r="E229" s="50"/>
      <c r="F229" s="51"/>
      <c r="G229" s="57"/>
    </row>
    <row r="230" spans="1:7" x14ac:dyDescent="0.45">
      <c r="A230" s="50"/>
      <c r="B230" s="50"/>
      <c r="C230" s="50"/>
      <c r="D230" s="129"/>
      <c r="E230" s="50"/>
      <c r="F230" s="51"/>
      <c r="G230" s="57"/>
    </row>
    <row r="231" spans="1:7" x14ac:dyDescent="0.45">
      <c r="A231" s="50"/>
      <c r="B231" s="50"/>
      <c r="C231" s="50"/>
      <c r="D231" s="129"/>
      <c r="E231" s="50"/>
      <c r="F231" s="51"/>
      <c r="G231" s="57"/>
    </row>
    <row r="232" spans="1:7" x14ac:dyDescent="0.45">
      <c r="A232" s="50"/>
      <c r="B232" s="50"/>
      <c r="C232" s="50"/>
      <c r="D232" s="129"/>
      <c r="E232" s="50"/>
      <c r="F232" s="51"/>
      <c r="G232" s="57"/>
    </row>
    <row r="233" spans="1:7" x14ac:dyDescent="0.45">
      <c r="A233" s="50"/>
      <c r="B233" s="50"/>
      <c r="C233" s="50"/>
      <c r="D233" s="129"/>
      <c r="E233" s="50"/>
      <c r="F233" s="51"/>
      <c r="G233" s="57"/>
    </row>
    <row r="234" spans="1:7" x14ac:dyDescent="0.45">
      <c r="A234" s="50"/>
      <c r="B234" s="50"/>
      <c r="C234" s="50"/>
      <c r="D234" s="129"/>
      <c r="E234" s="50"/>
      <c r="F234" s="51"/>
      <c r="G234" s="57"/>
    </row>
    <row r="235" spans="1:7" x14ac:dyDescent="0.45">
      <c r="A235" s="50"/>
      <c r="B235" s="50"/>
      <c r="C235" s="50"/>
      <c r="D235" s="129"/>
      <c r="E235" s="50"/>
      <c r="F235" s="51"/>
      <c r="G235" s="57"/>
    </row>
    <row r="236" spans="1:7" x14ac:dyDescent="0.45">
      <c r="A236" s="50"/>
      <c r="B236" s="50"/>
      <c r="C236" s="50"/>
      <c r="D236" s="129"/>
      <c r="E236" s="50"/>
      <c r="F236" s="51"/>
      <c r="G236" s="57"/>
    </row>
    <row r="237" spans="1:7" x14ac:dyDescent="0.45">
      <c r="A237" s="50"/>
      <c r="B237" s="50"/>
      <c r="C237" s="50"/>
      <c r="D237" s="129"/>
      <c r="E237" s="50"/>
      <c r="F237" s="51"/>
      <c r="G237" s="57"/>
    </row>
    <row r="238" spans="1:7" x14ac:dyDescent="0.45">
      <c r="A238" s="50"/>
      <c r="B238" s="50"/>
      <c r="C238" s="50"/>
      <c r="D238" s="129"/>
      <c r="E238" s="50"/>
      <c r="F238" s="51"/>
      <c r="G238" s="57"/>
    </row>
    <row r="239" spans="1:7" x14ac:dyDescent="0.45">
      <c r="A239" s="50"/>
      <c r="B239" s="50"/>
      <c r="C239" s="50"/>
      <c r="D239" s="129"/>
      <c r="E239" s="50"/>
      <c r="F239" s="51"/>
      <c r="G239" s="57"/>
    </row>
    <row r="240" spans="1:7" x14ac:dyDescent="0.45">
      <c r="A240" s="50"/>
      <c r="B240" s="50"/>
      <c r="C240" s="50"/>
      <c r="D240" s="129"/>
      <c r="E240" s="50"/>
      <c r="F240" s="51"/>
      <c r="G240" s="57"/>
    </row>
    <row r="241" spans="1:7" x14ac:dyDescent="0.45">
      <c r="A241" s="50"/>
      <c r="B241" s="50"/>
      <c r="C241" s="50"/>
      <c r="D241" s="129"/>
      <c r="E241" s="50"/>
      <c r="F241" s="51"/>
      <c r="G241" s="57"/>
    </row>
    <row r="242" spans="1:7" x14ac:dyDescent="0.45">
      <c r="A242" s="50"/>
      <c r="B242" s="50"/>
      <c r="C242" s="50"/>
      <c r="D242" s="129"/>
      <c r="E242" s="50"/>
      <c r="F242" s="51"/>
      <c r="G242" s="57"/>
    </row>
    <row r="243" spans="1:7" x14ac:dyDescent="0.45">
      <c r="A243" s="50"/>
      <c r="B243" s="50"/>
      <c r="C243" s="50"/>
      <c r="D243" s="129"/>
      <c r="E243" s="50"/>
      <c r="F243" s="51"/>
      <c r="G243" s="57"/>
    </row>
    <row r="244" spans="1:7" x14ac:dyDescent="0.45">
      <c r="A244" s="50"/>
      <c r="B244" s="50"/>
      <c r="C244" s="50"/>
      <c r="D244" s="129"/>
      <c r="E244" s="50"/>
      <c r="F244" s="51"/>
      <c r="G244" s="57"/>
    </row>
    <row r="245" spans="1:7" x14ac:dyDescent="0.45">
      <c r="A245" s="50"/>
      <c r="B245" s="50"/>
      <c r="C245" s="50"/>
      <c r="D245" s="129"/>
      <c r="E245" s="50"/>
      <c r="F245" s="51"/>
      <c r="G245" s="57"/>
    </row>
    <row r="246" spans="1:7" x14ac:dyDescent="0.45">
      <c r="A246" s="50"/>
      <c r="B246" s="50"/>
      <c r="C246" s="50"/>
      <c r="D246" s="129"/>
      <c r="E246" s="50"/>
      <c r="F246" s="51"/>
      <c r="G246" s="57"/>
    </row>
    <row r="247" spans="1:7" x14ac:dyDescent="0.45">
      <c r="A247" s="50"/>
      <c r="B247" s="50"/>
      <c r="C247" s="50"/>
      <c r="D247" s="129"/>
      <c r="E247" s="50"/>
      <c r="F247" s="51"/>
      <c r="G247" s="57"/>
    </row>
    <row r="248" spans="1:7" x14ac:dyDescent="0.45">
      <c r="A248" s="50"/>
      <c r="B248" s="50"/>
      <c r="C248" s="50"/>
      <c r="D248" s="129"/>
      <c r="E248" s="50"/>
      <c r="F248" s="51"/>
      <c r="G248" s="57"/>
    </row>
    <row r="249" spans="1:7" x14ac:dyDescent="0.45">
      <c r="A249" s="50"/>
      <c r="B249" s="50"/>
      <c r="C249" s="50"/>
      <c r="D249" s="129"/>
      <c r="E249" s="50"/>
      <c r="F249" s="51"/>
      <c r="G249" s="57"/>
    </row>
    <row r="250" spans="1:7" x14ac:dyDescent="0.45">
      <c r="A250" s="50"/>
      <c r="B250" s="50"/>
      <c r="C250" s="50"/>
      <c r="D250" s="129"/>
      <c r="E250" s="50"/>
      <c r="F250" s="51"/>
      <c r="G250" s="57"/>
    </row>
    <row r="251" spans="1:7" x14ac:dyDescent="0.45">
      <c r="A251" s="50"/>
      <c r="B251" s="50"/>
      <c r="C251" s="50"/>
      <c r="D251" s="129"/>
      <c r="E251" s="50"/>
      <c r="F251" s="51"/>
      <c r="G251" s="57"/>
    </row>
    <row r="252" spans="1:7" x14ac:dyDescent="0.45">
      <c r="A252" s="50"/>
      <c r="B252" s="50"/>
      <c r="C252" s="50"/>
      <c r="D252" s="129"/>
      <c r="E252" s="50"/>
      <c r="F252" s="51"/>
      <c r="G252" s="57"/>
    </row>
    <row r="253" spans="1:7" x14ac:dyDescent="0.45">
      <c r="A253" s="50"/>
      <c r="B253" s="50"/>
      <c r="C253" s="50"/>
      <c r="D253" s="129"/>
      <c r="E253" s="50"/>
      <c r="F253" s="51"/>
      <c r="G253" s="57"/>
    </row>
    <row r="254" spans="1:7" x14ac:dyDescent="0.45">
      <c r="A254" s="50"/>
      <c r="B254" s="50"/>
      <c r="C254" s="50"/>
      <c r="D254" s="129"/>
      <c r="E254" s="50"/>
      <c r="F254" s="51"/>
      <c r="G254" s="57"/>
    </row>
    <row r="255" spans="1:7" x14ac:dyDescent="0.45">
      <c r="A255" s="50"/>
      <c r="B255" s="50"/>
      <c r="C255" s="50"/>
      <c r="D255" s="129"/>
      <c r="E255" s="50"/>
      <c r="F255" s="51"/>
      <c r="G255" s="57"/>
    </row>
    <row r="256" spans="1:7" x14ac:dyDescent="0.45">
      <c r="A256" s="50"/>
      <c r="B256" s="50"/>
      <c r="C256" s="50"/>
      <c r="D256" s="129"/>
      <c r="E256" s="50"/>
      <c r="F256" s="51"/>
      <c r="G256" s="57"/>
    </row>
    <row r="257" spans="1:7" x14ac:dyDescent="0.45">
      <c r="A257" s="50"/>
      <c r="B257" s="50"/>
      <c r="C257" s="50"/>
      <c r="D257" s="129"/>
      <c r="E257" s="50"/>
      <c r="F257" s="51"/>
      <c r="G257" s="57"/>
    </row>
    <row r="258" spans="1:7" x14ac:dyDescent="0.45">
      <c r="A258" s="50"/>
      <c r="B258" s="50"/>
      <c r="C258" s="50"/>
      <c r="D258" s="129"/>
      <c r="E258" s="50"/>
      <c r="F258" s="51"/>
      <c r="G258" s="57"/>
    </row>
    <row r="259" spans="1:7" x14ac:dyDescent="0.45">
      <c r="A259" s="50"/>
      <c r="B259" s="50"/>
      <c r="C259" s="50"/>
      <c r="D259" s="129"/>
      <c r="E259" s="50"/>
      <c r="F259" s="51"/>
      <c r="G259" s="57"/>
    </row>
    <row r="260" spans="1:7" x14ac:dyDescent="0.45">
      <c r="A260" s="50"/>
      <c r="B260" s="50"/>
      <c r="C260" s="50"/>
      <c r="D260" s="129"/>
      <c r="E260" s="50"/>
      <c r="F260" s="51"/>
      <c r="G260" s="57"/>
    </row>
    <row r="261" spans="1:7" x14ac:dyDescent="0.45">
      <c r="A261" s="50"/>
      <c r="B261" s="50"/>
      <c r="C261" s="50"/>
      <c r="D261" s="129"/>
      <c r="E261" s="50"/>
      <c r="F261" s="51"/>
      <c r="G261" s="57"/>
    </row>
    <row r="262" spans="1:7" x14ac:dyDescent="0.45">
      <c r="A262" s="50"/>
      <c r="B262" s="50"/>
      <c r="C262" s="50"/>
      <c r="D262" s="129"/>
      <c r="E262" s="50"/>
      <c r="F262" s="51"/>
      <c r="G262" s="57"/>
    </row>
    <row r="263" spans="1:7" x14ac:dyDescent="0.45">
      <c r="A263" s="50"/>
      <c r="B263" s="50"/>
      <c r="C263" s="50"/>
      <c r="D263" s="129"/>
      <c r="E263" s="50"/>
      <c r="F263" s="51"/>
      <c r="G263" s="57"/>
    </row>
    <row r="264" spans="1:7" x14ac:dyDescent="0.45">
      <c r="A264" s="50"/>
      <c r="B264" s="50"/>
      <c r="C264" s="50"/>
      <c r="D264" s="129"/>
      <c r="E264" s="50"/>
      <c r="F264" s="51"/>
      <c r="G264" s="57"/>
    </row>
    <row r="265" spans="1:7" x14ac:dyDescent="0.45">
      <c r="A265" s="50"/>
      <c r="B265" s="50"/>
      <c r="C265" s="50"/>
      <c r="D265" s="129"/>
      <c r="E265" s="50"/>
      <c r="F265" s="51"/>
      <c r="G265" s="57"/>
    </row>
    <row r="266" spans="1:7" x14ac:dyDescent="0.45">
      <c r="A266" s="50"/>
      <c r="B266" s="50"/>
      <c r="C266" s="50"/>
      <c r="D266" s="129"/>
      <c r="E266" s="50"/>
      <c r="F266" s="51"/>
      <c r="G266" s="57"/>
    </row>
    <row r="267" spans="1:7" x14ac:dyDescent="0.45">
      <c r="A267" s="50"/>
      <c r="B267" s="50"/>
      <c r="C267" s="50"/>
      <c r="D267" s="129"/>
      <c r="E267" s="50"/>
      <c r="F267" s="51"/>
      <c r="G267" s="57"/>
    </row>
    <row r="268" spans="1:7" x14ac:dyDescent="0.45">
      <c r="A268" s="50"/>
      <c r="B268" s="50"/>
      <c r="C268" s="50"/>
      <c r="D268" s="129"/>
      <c r="E268" s="50"/>
      <c r="F268" s="51"/>
      <c r="G268" s="57"/>
    </row>
    <row r="269" spans="1:7" x14ac:dyDescent="0.45">
      <c r="A269" s="50"/>
      <c r="B269" s="50"/>
      <c r="C269" s="50"/>
      <c r="D269" s="129"/>
      <c r="E269" s="50"/>
      <c r="F269" s="51"/>
      <c r="G269" s="57"/>
    </row>
    <row r="270" spans="1:7" x14ac:dyDescent="0.45">
      <c r="A270" s="50"/>
      <c r="B270" s="50"/>
      <c r="C270" s="50"/>
      <c r="D270" s="129"/>
      <c r="E270" s="50"/>
      <c r="F270" s="51"/>
      <c r="G270" s="57"/>
    </row>
    <row r="271" spans="1:7" x14ac:dyDescent="0.45">
      <c r="A271" s="50"/>
      <c r="B271" s="50"/>
      <c r="C271" s="50"/>
      <c r="D271" s="129"/>
      <c r="E271" s="50"/>
      <c r="F271" s="51"/>
      <c r="G271" s="57"/>
    </row>
    <row r="272" spans="1:7" x14ac:dyDescent="0.45">
      <c r="A272" s="50"/>
      <c r="B272" s="50"/>
      <c r="C272" s="50"/>
      <c r="D272" s="129"/>
      <c r="E272" s="50"/>
      <c r="F272" s="51"/>
      <c r="G272" s="57"/>
    </row>
    <row r="273" spans="1:7" x14ac:dyDescent="0.45">
      <c r="A273" s="50"/>
      <c r="B273" s="50"/>
      <c r="C273" s="50"/>
      <c r="D273" s="129"/>
      <c r="E273" s="50"/>
      <c r="F273" s="51"/>
      <c r="G273" s="57"/>
    </row>
    <row r="274" spans="1:7" x14ac:dyDescent="0.45">
      <c r="A274" s="50"/>
      <c r="B274" s="50"/>
      <c r="C274" s="50"/>
      <c r="D274" s="129"/>
      <c r="E274" s="50"/>
      <c r="F274" s="51"/>
      <c r="G274" s="57"/>
    </row>
    <row r="275" spans="1:7" x14ac:dyDescent="0.45">
      <c r="A275" s="50"/>
      <c r="B275" s="50"/>
      <c r="C275" s="50"/>
      <c r="D275" s="129"/>
      <c r="E275" s="50"/>
      <c r="F275" s="51"/>
      <c r="G275" s="57"/>
    </row>
    <row r="276" spans="1:7" x14ac:dyDescent="0.45">
      <c r="A276" s="50"/>
      <c r="B276" s="50"/>
      <c r="C276" s="50"/>
      <c r="D276" s="129"/>
      <c r="E276" s="50"/>
      <c r="F276" s="51"/>
      <c r="G276" s="57"/>
    </row>
    <row r="277" spans="1:7" x14ac:dyDescent="0.45">
      <c r="A277" s="50"/>
      <c r="B277" s="50"/>
      <c r="C277" s="50"/>
      <c r="D277" s="129"/>
      <c r="E277" s="50"/>
      <c r="F277" s="51"/>
      <c r="G277" s="57"/>
    </row>
    <row r="278" spans="1:7" x14ac:dyDescent="0.45">
      <c r="A278" s="50"/>
      <c r="B278" s="50"/>
      <c r="C278" s="50"/>
      <c r="D278" s="129"/>
      <c r="E278" s="50"/>
      <c r="F278" s="51"/>
      <c r="G278" s="57"/>
    </row>
    <row r="279" spans="1:7" x14ac:dyDescent="0.45">
      <c r="A279" s="50"/>
      <c r="B279" s="50"/>
      <c r="C279" s="50"/>
      <c r="D279" s="129"/>
      <c r="E279" s="50"/>
      <c r="F279" s="51"/>
      <c r="G279" s="57"/>
    </row>
    <row r="280" spans="1:7" x14ac:dyDescent="0.45">
      <c r="A280" s="50"/>
      <c r="B280" s="50"/>
      <c r="C280" s="50"/>
      <c r="D280" s="129"/>
      <c r="E280" s="50"/>
      <c r="F280" s="51"/>
      <c r="G280" s="57"/>
    </row>
    <row r="281" spans="1:7" x14ac:dyDescent="0.45">
      <c r="A281" s="50"/>
      <c r="B281" s="50"/>
      <c r="C281" s="50"/>
      <c r="D281" s="129"/>
      <c r="E281" s="50"/>
      <c r="F281" s="51"/>
      <c r="G281" s="57"/>
    </row>
    <row r="282" spans="1:7" x14ac:dyDescent="0.45">
      <c r="A282" s="50"/>
      <c r="B282" s="50"/>
      <c r="C282" s="50"/>
      <c r="D282" s="129"/>
      <c r="E282" s="50"/>
      <c r="F282" s="51"/>
      <c r="G282" s="57"/>
    </row>
    <row r="283" spans="1:7" x14ac:dyDescent="0.45">
      <c r="A283" s="50"/>
      <c r="B283" s="50"/>
      <c r="C283" s="50"/>
      <c r="D283" s="129"/>
      <c r="E283" s="50"/>
      <c r="F283" s="51"/>
      <c r="G283" s="57"/>
    </row>
    <row r="284" spans="1:7" x14ac:dyDescent="0.45">
      <c r="A284" s="50"/>
      <c r="B284" s="50"/>
      <c r="C284" s="50"/>
      <c r="D284" s="129"/>
      <c r="E284" s="50"/>
      <c r="F284" s="51"/>
      <c r="G284" s="57"/>
    </row>
    <row r="285" spans="1:7" x14ac:dyDescent="0.45">
      <c r="A285" s="50"/>
      <c r="B285" s="50"/>
      <c r="C285" s="50"/>
      <c r="D285" s="129"/>
      <c r="E285" s="50"/>
      <c r="F285" s="51"/>
      <c r="G285" s="57"/>
    </row>
    <row r="286" spans="1:7" x14ac:dyDescent="0.45">
      <c r="A286" s="50"/>
      <c r="B286" s="50"/>
      <c r="C286" s="50"/>
      <c r="D286" s="129"/>
      <c r="E286" s="50"/>
      <c r="F286" s="51"/>
      <c r="G286" s="57"/>
    </row>
    <row r="287" spans="1:7" x14ac:dyDescent="0.45">
      <c r="A287" s="50"/>
      <c r="B287" s="50"/>
      <c r="C287" s="50"/>
      <c r="D287" s="129"/>
      <c r="E287" s="50"/>
      <c r="F287" s="51"/>
      <c r="G287" s="57"/>
    </row>
    <row r="288" spans="1:7" x14ac:dyDescent="0.45">
      <c r="A288" s="50"/>
      <c r="B288" s="50"/>
      <c r="C288" s="50"/>
      <c r="D288" s="129"/>
      <c r="E288" s="50"/>
      <c r="F288" s="51"/>
      <c r="G288" s="57"/>
    </row>
    <row r="289" spans="1:7" x14ac:dyDescent="0.45">
      <c r="A289" s="50"/>
      <c r="B289" s="50"/>
      <c r="C289" s="50"/>
      <c r="D289" s="129"/>
      <c r="E289" s="50"/>
      <c r="F289" s="51"/>
      <c r="G289" s="57"/>
    </row>
    <row r="290" spans="1:7" x14ac:dyDescent="0.45">
      <c r="A290" s="50"/>
      <c r="B290" s="50"/>
      <c r="C290" s="50"/>
      <c r="D290" s="129"/>
      <c r="E290" s="50"/>
      <c r="F290" s="51"/>
      <c r="G290" s="57"/>
    </row>
    <row r="291" spans="1:7" x14ac:dyDescent="0.45">
      <c r="C291" s="50"/>
      <c r="D291" s="129"/>
      <c r="E291" s="50"/>
      <c r="F291" s="51"/>
      <c r="G291" s="57"/>
    </row>
  </sheetData>
  <mergeCells count="6">
    <mergeCell ref="B2:B6"/>
    <mergeCell ref="D210:F210"/>
    <mergeCell ref="B8:F9"/>
    <mergeCell ref="B11:G11"/>
    <mergeCell ref="B84:G84"/>
    <mergeCell ref="B143:G143"/>
  </mergeCells>
  <conditionalFormatting sqref="A1:B2 A3:A6 A7:B9 A11:B82 B84 A291:B1048576">
    <cfRule type="containsText" dxfId="266" priority="239" operator="containsText" text="Optionnel">
      <formula>NOT(ISERROR(SEARCH("Optionnel",A1)))</formula>
    </cfRule>
  </conditionalFormatting>
  <conditionalFormatting sqref="B86:B87 B94:B96 B106:B107 B117:B119 B133:B135">
    <cfRule type="containsText" dxfId="265" priority="137" operator="containsText" text="Optionnel">
      <formula>NOT(ISERROR(SEARCH("Optionnel",B86)))</formula>
    </cfRule>
  </conditionalFormatting>
  <conditionalFormatting sqref="B143:B209">
    <cfRule type="containsText" dxfId="264" priority="7" operator="containsText" text="Optionnel">
      <formula>NOT(ISERROR(SEARCH("Optionnel",B143)))</formula>
    </cfRule>
  </conditionalFormatting>
  <conditionalFormatting sqref="F1:F9 G3:I3">
    <cfRule type="containsText" dxfId="263" priority="242" operator="containsText" text="Non">
      <formula>NOT(ISERROR(SEARCH("Non",F1)))</formula>
    </cfRule>
    <cfRule type="containsText" dxfId="262" priority="241" operator="containsText" text="Oui">
      <formula>NOT(ISERROR(SEARCH("Oui",F1)))</formula>
    </cfRule>
  </conditionalFormatting>
  <conditionalFormatting sqref="F12 F13:G13 F14:F28">
    <cfRule type="containsText" dxfId="261" priority="14" operator="containsText" text="Non">
      <formula>NOT(ISERROR(SEARCH("Non",F12)))</formula>
    </cfRule>
  </conditionalFormatting>
  <conditionalFormatting sqref="F14:F28 F12 F13:G13">
    <cfRule type="containsText" dxfId="260" priority="13" operator="containsText" text="Oui">
      <formula>NOT(ISERROR(SEARCH("Oui",F12)))</formula>
    </cfRule>
  </conditionalFormatting>
  <conditionalFormatting sqref="F15:F27">
    <cfRule type="containsBlanks" dxfId="259" priority="12">
      <formula>LEN(TRIM(F15))=0</formula>
    </cfRule>
  </conditionalFormatting>
  <conditionalFormatting sqref="F30:F41">
    <cfRule type="containsText" dxfId="258" priority="2" operator="containsText" text="Oui">
      <formula>NOT(ISERROR(SEARCH("Oui",F30)))</formula>
    </cfRule>
    <cfRule type="containsText" dxfId="257" priority="3" operator="containsText" text="Non">
      <formula>NOT(ISERROR(SEARCH("Non",F30)))</formula>
    </cfRule>
  </conditionalFormatting>
  <conditionalFormatting sqref="F31:F40">
    <cfRule type="containsBlanks" dxfId="256" priority="1">
      <formula>LEN(TRIM(F31))=0</formula>
    </cfRule>
  </conditionalFormatting>
  <conditionalFormatting sqref="F43:F53 F55:F61 F63:F71 F73:F83">
    <cfRule type="containsText" dxfId="255" priority="157" operator="containsText" text="Non">
      <formula>NOT(ISERROR(SEARCH("Non",F43)))</formula>
    </cfRule>
  </conditionalFormatting>
  <conditionalFormatting sqref="F44:F50">
    <cfRule type="containsBlanks" dxfId="254" priority="18">
      <formula>LEN(TRIM(F44))=0</formula>
    </cfRule>
  </conditionalFormatting>
  <conditionalFormatting sqref="F47:F52">
    <cfRule type="containsBlanks" dxfId="253" priority="161">
      <formula>LEN(TRIM(F47))=0</formula>
    </cfRule>
  </conditionalFormatting>
  <conditionalFormatting sqref="F56:F59">
    <cfRule type="containsBlanks" dxfId="252" priority="19">
      <formula>LEN(TRIM(F56))=0</formula>
    </cfRule>
  </conditionalFormatting>
  <conditionalFormatting sqref="F60">
    <cfRule type="containsBlanks" dxfId="251" priority="158">
      <formula>LEN(TRIM(F60))=0</formula>
    </cfRule>
  </conditionalFormatting>
  <conditionalFormatting sqref="F64:F70">
    <cfRule type="containsBlanks" dxfId="250" priority="20">
      <formula>LEN(TRIM(F64))=0</formula>
    </cfRule>
  </conditionalFormatting>
  <conditionalFormatting sqref="F73:F83 F63:F71 F55:F61 F43:F53">
    <cfRule type="containsText" dxfId="249" priority="156" operator="containsText" text="Oui">
      <formula>NOT(ISERROR(SEARCH("Oui",F43)))</formula>
    </cfRule>
  </conditionalFormatting>
  <conditionalFormatting sqref="F74:F81">
    <cfRule type="containsBlanks" dxfId="248" priority="21">
      <formula>LEN(TRIM(F74))=0</formula>
    </cfRule>
  </conditionalFormatting>
  <conditionalFormatting sqref="F85 F87:F94">
    <cfRule type="containsText" dxfId="247" priority="24" operator="containsText" text="Non">
      <formula>NOT(ISERROR(SEARCH("Non",F85)))</formula>
    </cfRule>
  </conditionalFormatting>
  <conditionalFormatting sqref="F87:F94 F85">
    <cfRule type="containsText" dxfId="246" priority="23" operator="containsText" text="Oui">
      <formula>NOT(ISERROR(SEARCH("Oui",F85)))</formula>
    </cfRule>
  </conditionalFormatting>
  <conditionalFormatting sqref="F88:F89 E2:E6">
    <cfRule type="containsBlanks" dxfId="245" priority="244">
      <formula>LEN(TRIM(E2))=0</formula>
    </cfRule>
  </conditionalFormatting>
  <conditionalFormatting sqref="F88:F93">
    <cfRule type="containsBlanks" dxfId="244" priority="22">
      <formula>LEN(TRIM(F88))=0</formula>
    </cfRule>
  </conditionalFormatting>
  <conditionalFormatting sqref="F96:F106">
    <cfRule type="containsText" dxfId="243" priority="29" operator="containsText" text="Oui">
      <formula>NOT(ISERROR(SEARCH("Oui",F96)))</formula>
    </cfRule>
    <cfRule type="containsText" dxfId="242" priority="30" operator="containsText" text="Non">
      <formula>NOT(ISERROR(SEARCH("Non",F96)))</formula>
    </cfRule>
  </conditionalFormatting>
  <conditionalFormatting sqref="F97:F105">
    <cfRule type="containsBlanks" dxfId="241" priority="28">
      <formula>LEN(TRIM(F97))=0</formula>
    </cfRule>
  </conditionalFormatting>
  <conditionalFormatting sqref="F108:F117">
    <cfRule type="containsText" dxfId="240" priority="35" operator="containsText" text="Oui">
      <formula>NOT(ISERROR(SEARCH("Oui",F108)))</formula>
    </cfRule>
    <cfRule type="containsText" dxfId="239" priority="36" operator="containsText" text="Non">
      <formula>NOT(ISERROR(SEARCH("Non",F108)))</formula>
    </cfRule>
  </conditionalFormatting>
  <conditionalFormatting sqref="F109:F116">
    <cfRule type="containsBlanks" dxfId="238" priority="34">
      <formula>LEN(TRIM(F109))=0</formula>
    </cfRule>
  </conditionalFormatting>
  <conditionalFormatting sqref="F119:F133">
    <cfRule type="containsText" dxfId="237" priority="41" operator="containsText" text="Oui">
      <formula>NOT(ISERROR(SEARCH("Oui",F119)))</formula>
    </cfRule>
    <cfRule type="containsText" dxfId="236" priority="42" operator="containsText" text="Non">
      <formula>NOT(ISERROR(SEARCH("Non",F119)))</formula>
    </cfRule>
  </conditionalFormatting>
  <conditionalFormatting sqref="F120:F132">
    <cfRule type="containsBlanks" dxfId="235" priority="40">
      <formula>LEN(TRIM(F120))=0</formula>
    </cfRule>
  </conditionalFormatting>
  <conditionalFormatting sqref="F135:F140 F202:F208 F211:F1048576">
    <cfRule type="containsText" dxfId="234" priority="160" operator="containsText" text="Non">
      <formula>NOT(ISERROR(SEARCH("Non",F135)))</formula>
    </cfRule>
  </conditionalFormatting>
  <conditionalFormatting sqref="F136:F140">
    <cfRule type="containsBlanks" dxfId="233" priority="43">
      <formula>LEN(TRIM(F136))=0</formula>
    </cfRule>
  </conditionalFormatting>
  <conditionalFormatting sqref="F144 F147:F160">
    <cfRule type="containsText" dxfId="232" priority="46" operator="containsText" text="Non">
      <formula>NOT(ISERROR(SEARCH("Non",F144)))</formula>
    </cfRule>
  </conditionalFormatting>
  <conditionalFormatting sqref="F147:F159">
    <cfRule type="containsBlanks" dxfId="231" priority="44">
      <formula>LEN(TRIM(F147))=0</formula>
    </cfRule>
  </conditionalFormatting>
  <conditionalFormatting sqref="F147:F160 F144">
    <cfRule type="containsText" dxfId="230" priority="45" operator="containsText" text="Oui">
      <formula>NOT(ISERROR(SEARCH("Oui",F144)))</formula>
    </cfRule>
  </conditionalFormatting>
  <conditionalFormatting sqref="F163:F167">
    <cfRule type="containsBlanks" dxfId="229" priority="50">
      <formula>LEN(TRIM(F163))=0</formula>
    </cfRule>
  </conditionalFormatting>
  <conditionalFormatting sqref="F163:F168">
    <cfRule type="containsText" dxfId="228" priority="52" operator="containsText" text="Non">
      <formula>NOT(ISERROR(SEARCH("Non",F163)))</formula>
    </cfRule>
    <cfRule type="containsText" dxfId="227" priority="51" operator="containsText" text="Oui">
      <formula>NOT(ISERROR(SEARCH("Oui",F163)))</formula>
    </cfRule>
  </conditionalFormatting>
  <conditionalFormatting sqref="F171:F175">
    <cfRule type="containsBlanks" dxfId="226" priority="53">
      <formula>LEN(TRIM(F171))=0</formula>
    </cfRule>
  </conditionalFormatting>
  <conditionalFormatting sqref="F171:F176">
    <cfRule type="containsText" dxfId="225" priority="54" operator="containsText" text="Oui">
      <formula>NOT(ISERROR(SEARCH("Oui",F171)))</formula>
    </cfRule>
    <cfRule type="containsText" dxfId="224" priority="55" operator="containsText" text="Non">
      <formula>NOT(ISERROR(SEARCH("Non",F171)))</formula>
    </cfRule>
  </conditionalFormatting>
  <conditionalFormatting sqref="F179:F185">
    <cfRule type="containsBlanks" dxfId="223" priority="243">
      <formula>LEN(TRIM(F179))=0</formula>
    </cfRule>
  </conditionalFormatting>
  <conditionalFormatting sqref="F179:F186">
    <cfRule type="containsText" dxfId="222" priority="70" operator="containsText" text="Oui">
      <formula>NOT(ISERROR(SEARCH("Oui",F179)))</formula>
    </cfRule>
    <cfRule type="containsText" dxfId="221" priority="71" operator="containsText" text="Non">
      <formula>NOT(ISERROR(SEARCH("Non",F179)))</formula>
    </cfRule>
  </conditionalFormatting>
  <conditionalFormatting sqref="F180:F181">
    <cfRule type="containsBlanks" dxfId="220" priority="56">
      <formula>LEN(TRIM(F180))=0</formula>
    </cfRule>
  </conditionalFormatting>
  <conditionalFormatting sqref="F183:F184">
    <cfRule type="containsBlanks" dxfId="219" priority="58">
      <formula>LEN(TRIM(F183))=0</formula>
    </cfRule>
  </conditionalFormatting>
  <conditionalFormatting sqref="F189:F198">
    <cfRule type="containsBlanks" dxfId="218" priority="59">
      <formula>LEN(TRIM(F189))=0</formula>
    </cfRule>
  </conditionalFormatting>
  <conditionalFormatting sqref="F189:F199">
    <cfRule type="containsText" dxfId="217" priority="64" operator="containsText" text="Oui">
      <formula>NOT(ISERROR(SEARCH("Oui",F189)))</formula>
    </cfRule>
    <cfRule type="containsText" dxfId="216" priority="65" operator="containsText" text="Non">
      <formula>NOT(ISERROR(SEARCH("Non",F189)))</formula>
    </cfRule>
  </conditionalFormatting>
  <conditionalFormatting sqref="F202:F208 F135:F140 F211:F1048576">
    <cfRule type="containsText" dxfId="215" priority="159" operator="containsText" text="Oui">
      <formula>NOT(ISERROR(SEARCH("Oui",F135)))</formula>
    </cfRule>
  </conditionalFormatting>
  <conditionalFormatting sqref="F202:F208">
    <cfRule type="containsBlanks" dxfId="214" priority="67">
      <formula>LEN(TRIM(F202))=0</formula>
    </cfRule>
  </conditionalFormatting>
  <conditionalFormatting sqref="F29:G29">
    <cfRule type="containsText" dxfId="213" priority="6" operator="containsText" text="Non">
      <formula>NOT(ISERROR(SEARCH("Non",F29)))</formula>
    </cfRule>
    <cfRule type="containsText" dxfId="212" priority="5" operator="containsText" text="Oui">
      <formula>NOT(ISERROR(SEARCH("Oui",F29)))</formula>
    </cfRule>
  </conditionalFormatting>
  <conditionalFormatting sqref="F72:G72">
    <cfRule type="containsText" dxfId="211" priority="4" operator="containsText" text="Optionnel">
      <formula>NOT(ISERROR(SEARCH("Optionnel",F72)))</formula>
    </cfRule>
  </conditionalFormatting>
  <conditionalFormatting sqref="H13:I81">
    <cfRule type="containsText" dxfId="210" priority="208" operator="containsText" text="Optionnel">
      <formula>NOT(ISERROR(SEARCH("Optionnel",H13)))</formula>
    </cfRule>
  </conditionalFormatting>
  <conditionalFormatting sqref="H153:I156">
    <cfRule type="containsText" dxfId="209" priority="91" operator="containsText" text="Optionnel">
      <formula>NOT(ISERROR(SEARCH("Optionnel",H153)))</formula>
    </cfRule>
  </conditionalFormatting>
  <conditionalFormatting sqref="I2">
    <cfRule type="cellIs" dxfId="208" priority="61" operator="equal">
      <formula>1</formula>
    </cfRule>
  </conditionalFormatting>
  <conditionalFormatting sqref="I145:I148">
    <cfRule type="containsText" dxfId="207" priority="95" operator="containsText" text="Optionnel">
      <formula>NOT(ISERROR(SEARCH("Optionnel",I145)))</formula>
    </cfRule>
  </conditionalFormatting>
  <conditionalFormatting sqref="I161:I164">
    <cfRule type="containsText" dxfId="206" priority="85" operator="containsText" text="Optionnel">
      <formula>NOT(ISERROR(SEARCH("Optionnel",I161)))</formula>
    </cfRule>
  </conditionalFormatting>
  <conditionalFormatting sqref="I169:I172">
    <cfRule type="containsText" dxfId="205" priority="81" operator="containsText" text="Optionnel">
      <formula>NOT(ISERROR(SEARCH("Optionnel",I169)))</formula>
    </cfRule>
  </conditionalFormatting>
  <conditionalFormatting sqref="I177:I180">
    <cfRule type="containsText" dxfId="204" priority="77" operator="containsText" text="Optionnel">
      <formula>NOT(ISERROR(SEARCH("Optionnel",I177)))</formula>
    </cfRule>
  </conditionalFormatting>
  <conditionalFormatting sqref="I187:I190">
    <cfRule type="containsText" dxfId="203" priority="69" operator="containsText" text="Optionnel">
      <formula>NOT(ISERROR(SEARCH("Optionnel",I187)))</formula>
    </cfRule>
  </conditionalFormatting>
  <dataValidations count="5">
    <dataValidation type="list" allowBlank="1" showInputMessage="1" showErrorMessage="1" sqref="E3" xr:uid="{F459DF80-B12A-47F7-BF9D-917421428F9B}">
      <formula1>"Filiale d'un groupe,Indépendante"</formula1>
    </dataValidation>
    <dataValidation type="list" allowBlank="1" showInputMessage="1" showErrorMessage="1" sqref="E5" xr:uid="{09FD6800-F45B-4671-861F-0278CCAFC9AB}">
      <formula1>"TPE,PME"</formula1>
    </dataValidation>
    <dataValidation type="list" allowBlank="1" showInputMessage="1" showErrorMessage="1" sqref="F44:F52 F56:F60 F74:F81 F15:F27 F64:F70 F120:F132 F88:F93 F97:F105 F109:F116 F136:F140 F147:F159 F163:F167 F171:F175 F179:F185 F189:F198 F202:F208 F31:F40" xr:uid="{8FBB4139-B004-4DA9-94A5-49AA3D61365B}">
      <formula1>"Oui,Non"</formula1>
    </dataValidation>
    <dataValidation type="list" allowBlank="1" showInputMessage="1" showErrorMessage="1" sqref="E4" xr:uid="{137377F0-E5B7-4AE3-8080-9F03FF855B1B}">
      <formula1>"Distributeur,Fabricant,Fabricant et distributeur,Services"</formula1>
    </dataValidation>
    <dataValidation type="list" allowBlank="1" showInputMessage="1" showErrorMessage="1" sqref="E6" xr:uid="{FD776DA1-BBC4-44B0-B2FE-D9FBB6BF5132}">
      <formula1>"Moins de 50, 50 et plus"</formula1>
    </dataValidation>
  </dataValidations>
  <hyperlinks>
    <hyperlink ref="D210:F210" location="'3. Résultats'!A1" display="Fin du questionnaire, cliquez pour accéder aux résultats (ou bien allez dans l'onglet 3. Résultats)" xr:uid="{A1CE4098-9817-433A-90AA-2D2590BDDED1}"/>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A282D-4D03-4FC2-9223-6D5C01B6BA06}">
  <dimension ref="A1:AA200"/>
  <sheetViews>
    <sheetView topLeftCell="B1" zoomScale="90" zoomScaleNormal="90" workbookViewId="0">
      <pane xSplit="2" ySplit="7" topLeftCell="D8" activePane="bottomRight" state="frozen"/>
      <selection activeCell="B1" sqref="B1"/>
      <selection pane="topRight" activeCell="D1" sqref="D1"/>
      <selection pane="bottomLeft" activeCell="B7" sqref="B7"/>
      <selection pane="bottomRight" activeCell="R12" sqref="R12"/>
    </sheetView>
  </sheetViews>
  <sheetFormatPr baseColWidth="10" defaultRowHeight="14.25" x14ac:dyDescent="0.45"/>
  <cols>
    <col min="1" max="1" width="10.19921875" style="5" customWidth="1"/>
    <col min="2" max="2" width="12.53125" style="5" customWidth="1"/>
    <col min="3" max="3" width="55.796875" style="63" customWidth="1"/>
    <col min="4" max="4" width="14.53125" style="7" customWidth="1"/>
    <col min="5" max="5" width="11.796875" style="7" customWidth="1"/>
    <col min="6" max="6" width="8.53125" style="7" customWidth="1"/>
    <col min="7" max="14" width="13.796875" style="3" customWidth="1"/>
  </cols>
  <sheetData>
    <row r="1" spans="1:27" x14ac:dyDescent="0.45">
      <c r="A1" s="53" t="s">
        <v>256</v>
      </c>
      <c r="B1" s="60" t="s">
        <v>257</v>
      </c>
      <c r="C1" s="21" t="s">
        <v>1</v>
      </c>
      <c r="D1" s="86">
        <f>VLOOKUP(C1,'1. Questionnaire'!$D$2:$E$6,2,FALSE)</f>
        <v>0</v>
      </c>
      <c r="E1" s="90"/>
      <c r="F1" s="90"/>
      <c r="G1" s="90"/>
      <c r="H1" s="90"/>
      <c r="I1" s="90"/>
      <c r="J1" s="90"/>
      <c r="K1" s="90"/>
      <c r="L1" s="90"/>
      <c r="M1" s="90"/>
      <c r="N1" s="90"/>
      <c r="O1" s="90"/>
      <c r="P1" s="90"/>
      <c r="Q1" s="90"/>
      <c r="R1" s="90"/>
      <c r="S1" s="90"/>
      <c r="T1" s="90"/>
      <c r="U1" s="90"/>
      <c r="V1" s="90"/>
      <c r="W1" s="90"/>
      <c r="X1" s="90"/>
      <c r="Y1" s="90"/>
      <c r="Z1" s="90"/>
      <c r="AA1" s="90"/>
    </row>
    <row r="2" spans="1:27" x14ac:dyDescent="0.45">
      <c r="A2" s="53" t="s">
        <v>256</v>
      </c>
      <c r="B2" s="60" t="s">
        <v>257</v>
      </c>
      <c r="C2" s="21" t="s">
        <v>254</v>
      </c>
      <c r="D2" s="86">
        <f>VLOOKUP(C2,'1. Questionnaire'!$D$2:$E$6,2,FALSE)</f>
        <v>0</v>
      </c>
      <c r="E2" s="90"/>
      <c r="F2" s="90"/>
      <c r="G2" s="90"/>
      <c r="H2" s="90"/>
      <c r="I2" s="90"/>
      <c r="J2" s="90"/>
      <c r="K2" s="90"/>
      <c r="L2" s="90"/>
      <c r="M2" s="90"/>
      <c r="N2" s="90"/>
      <c r="O2" s="90"/>
      <c r="P2" s="90"/>
      <c r="Q2" s="90"/>
      <c r="R2" s="90"/>
      <c r="S2" s="90"/>
      <c r="T2" s="90"/>
      <c r="U2" s="90"/>
      <c r="V2" s="90"/>
      <c r="W2" s="90"/>
      <c r="X2" s="90"/>
      <c r="Y2" s="90"/>
      <c r="Z2" s="90"/>
      <c r="AA2" s="90"/>
    </row>
    <row r="3" spans="1:27" ht="14.25" customHeight="1" x14ac:dyDescent="0.45">
      <c r="A3" s="53" t="s">
        <v>256</v>
      </c>
      <c r="B3" s="60" t="s">
        <v>257</v>
      </c>
      <c r="C3" s="21" t="s">
        <v>4</v>
      </c>
      <c r="D3" s="86">
        <f>VLOOKUP(C3,'1. Questionnaire'!$D$2:$E$6,2,FALSE)</f>
        <v>0</v>
      </c>
      <c r="E3" s="216" t="str">
        <f>D3&amp;" "&amp;D4</f>
        <v>0 0</v>
      </c>
      <c r="F3" s="90"/>
      <c r="G3" s="90"/>
      <c r="H3" s="90"/>
      <c r="I3" s="90"/>
      <c r="J3" s="90"/>
      <c r="K3" s="90"/>
      <c r="L3" s="90"/>
      <c r="M3" s="90"/>
      <c r="N3" s="90"/>
      <c r="O3" s="90"/>
      <c r="P3" s="90"/>
      <c r="Q3" s="90"/>
      <c r="R3" s="90"/>
      <c r="S3" s="90"/>
      <c r="T3" s="90"/>
      <c r="U3" s="90"/>
      <c r="V3" s="90"/>
      <c r="W3" s="90"/>
      <c r="X3" s="90"/>
      <c r="Y3" s="90"/>
      <c r="Z3" s="90"/>
      <c r="AA3" s="90"/>
    </row>
    <row r="4" spans="1:27" x14ac:dyDescent="0.45">
      <c r="A4" s="53" t="s">
        <v>256</v>
      </c>
      <c r="B4" s="60" t="s">
        <v>257</v>
      </c>
      <c r="C4" s="52" t="s">
        <v>365</v>
      </c>
      <c r="D4" s="86">
        <f>VLOOKUP(C4,'1. Questionnaire'!$D$2:$E$6,2,FALSE)</f>
        <v>0</v>
      </c>
      <c r="E4" s="216"/>
      <c r="F4" s="90"/>
      <c r="G4" s="90"/>
      <c r="H4" s="90"/>
      <c r="I4" s="90"/>
      <c r="J4" s="90"/>
      <c r="K4" s="90"/>
      <c r="L4" s="90"/>
      <c r="M4" s="90"/>
      <c r="N4" s="90"/>
      <c r="O4" s="90"/>
      <c r="P4" s="90"/>
      <c r="Q4" s="90"/>
      <c r="R4" s="90"/>
      <c r="S4" s="90"/>
      <c r="T4" s="90"/>
      <c r="U4" s="90"/>
      <c r="V4" s="90"/>
      <c r="W4" s="90"/>
      <c r="X4" s="90"/>
      <c r="Y4" s="90"/>
      <c r="Z4" s="90"/>
      <c r="AA4" s="90"/>
    </row>
    <row r="5" spans="1:27" x14ac:dyDescent="0.45">
      <c r="A5" s="89"/>
      <c r="B5" s="60" t="s">
        <v>257</v>
      </c>
      <c r="C5" s="52" t="s">
        <v>366</v>
      </c>
      <c r="D5" s="86">
        <f>VLOOKUP(C5,'1. Questionnaire'!$D$2:$E$6,2,FALSE)</f>
        <v>0</v>
      </c>
      <c r="E5" s="90"/>
      <c r="F5" s="90"/>
      <c r="G5" s="90"/>
      <c r="H5" s="90"/>
      <c r="I5" s="90"/>
      <c r="J5" s="90"/>
      <c r="K5" s="90"/>
      <c r="L5" s="90"/>
      <c r="M5" s="90"/>
      <c r="N5" s="90"/>
      <c r="O5" s="90"/>
      <c r="P5" s="90"/>
      <c r="Q5" s="90"/>
      <c r="R5" s="90"/>
      <c r="S5" s="90"/>
      <c r="T5" s="90"/>
      <c r="U5" s="90"/>
      <c r="V5" s="90"/>
      <c r="W5" s="90"/>
      <c r="X5" s="90"/>
      <c r="Y5" s="90"/>
      <c r="Z5" s="90"/>
      <c r="AA5" s="90"/>
    </row>
    <row r="6" spans="1:27" x14ac:dyDescent="0.45">
      <c r="A6" s="89"/>
      <c r="B6" s="90"/>
      <c r="C6" s="90"/>
      <c r="D6" s="90"/>
      <c r="E6" s="90"/>
      <c r="F6" s="90"/>
      <c r="G6" s="215" t="s">
        <v>281</v>
      </c>
      <c r="H6" s="215"/>
      <c r="I6" s="215"/>
      <c r="J6" s="215"/>
      <c r="K6" s="215"/>
      <c r="L6" s="215"/>
      <c r="M6" s="215"/>
      <c r="N6" s="215"/>
      <c r="O6" s="90"/>
      <c r="P6" s="90"/>
      <c r="Q6" s="90"/>
      <c r="R6" s="90"/>
      <c r="S6" s="90"/>
      <c r="T6" s="90"/>
      <c r="U6" s="90"/>
      <c r="V6" s="90"/>
      <c r="W6" s="90"/>
      <c r="X6" s="90"/>
      <c r="Y6" s="90"/>
      <c r="Z6" s="90"/>
      <c r="AA6" s="90"/>
    </row>
    <row r="7" spans="1:27" ht="42.75" x14ac:dyDescent="0.45">
      <c r="A7"/>
      <c r="B7" s="90"/>
      <c r="C7" s="90"/>
      <c r="D7" s="85" t="s">
        <v>282</v>
      </c>
      <c r="E7" s="85" t="s">
        <v>290</v>
      </c>
      <c r="F7" s="72" t="s">
        <v>290</v>
      </c>
      <c r="G7" s="64" t="s">
        <v>318</v>
      </c>
      <c r="H7" s="64" t="s">
        <v>319</v>
      </c>
      <c r="I7" s="64" t="s">
        <v>322</v>
      </c>
      <c r="J7" s="64" t="s">
        <v>323</v>
      </c>
      <c r="K7" s="64" t="s">
        <v>317</v>
      </c>
      <c r="L7" s="64" t="s">
        <v>316</v>
      </c>
      <c r="M7" s="64" t="s">
        <v>320</v>
      </c>
      <c r="N7" s="64" t="s">
        <v>321</v>
      </c>
      <c r="O7" s="90"/>
      <c r="P7" s="90"/>
      <c r="Q7" s="90"/>
      <c r="R7" s="90"/>
      <c r="S7" s="90"/>
      <c r="T7" s="90"/>
      <c r="U7" s="90"/>
      <c r="V7" s="90"/>
      <c r="W7" s="90"/>
      <c r="X7" s="90"/>
      <c r="Y7" s="90"/>
      <c r="Z7" s="90"/>
      <c r="AA7" s="90"/>
    </row>
    <row r="8" spans="1:27" x14ac:dyDescent="0.45">
      <c r="A8" s="48" t="s">
        <v>258</v>
      </c>
      <c r="B8" s="46"/>
      <c r="C8" s="140" t="s">
        <v>444</v>
      </c>
      <c r="D8" s="90"/>
      <c r="E8" s="90"/>
      <c r="F8" s="90"/>
      <c r="G8" s="90"/>
      <c r="H8" s="90"/>
      <c r="I8" s="90"/>
      <c r="J8" s="90"/>
      <c r="K8" s="90"/>
      <c r="L8" s="90"/>
      <c r="M8" s="90"/>
      <c r="N8" s="90"/>
      <c r="O8" s="90"/>
      <c r="P8" s="90"/>
      <c r="Q8" s="90"/>
      <c r="R8" s="90"/>
      <c r="S8" s="90"/>
      <c r="T8" s="90"/>
      <c r="U8" s="90"/>
      <c r="V8" s="90"/>
      <c r="W8" s="90"/>
      <c r="X8" s="90"/>
      <c r="Y8" s="90"/>
      <c r="Z8" s="90"/>
      <c r="AA8" s="90"/>
    </row>
    <row r="9" spans="1:27" x14ac:dyDescent="0.45">
      <c r="A9" s="49"/>
      <c r="B9" s="58"/>
      <c r="C9" s="58"/>
      <c r="D9" s="90"/>
      <c r="E9" s="90"/>
      <c r="F9" s="90"/>
      <c r="G9" s="90"/>
      <c r="H9" s="90"/>
      <c r="I9" s="90"/>
      <c r="J9" s="90"/>
      <c r="K9" s="90"/>
      <c r="L9" s="90"/>
      <c r="M9" s="90"/>
      <c r="N9" s="90"/>
      <c r="O9" s="90"/>
      <c r="P9" s="90"/>
      <c r="Q9" s="90"/>
      <c r="R9" s="90"/>
      <c r="S9" s="90"/>
      <c r="T9" s="90"/>
      <c r="U9" s="90"/>
      <c r="V9" s="90"/>
      <c r="W9" s="90"/>
      <c r="X9" s="90"/>
      <c r="Y9" s="90"/>
      <c r="Z9" s="90"/>
      <c r="AA9" s="90"/>
    </row>
    <row r="10" spans="1:27" x14ac:dyDescent="0.45">
      <c r="A10" s="47">
        <f>'1. Questionnaire'!B15</f>
        <v>0</v>
      </c>
      <c r="B10" s="44" t="s">
        <v>259</v>
      </c>
      <c r="C10" s="43" t="s">
        <v>184</v>
      </c>
      <c r="D10" s="16">
        <f>VLOOKUP(C10,'1. Questionnaire'!D:F,3,FALSE)</f>
        <v>0</v>
      </c>
      <c r="E10" s="91" t="str">
        <f t="shared" ref="E10:E22" si="0">IF($E$3=$G$7,G10,IF($E$3=$H$7,H10,IF($E$3=$I$7,I10,IF($E$3=$J$7,J10,IF($E$3=$K$7,K10,IF($E$3=$L$7,L10,IF($E$3=$M$7,M10,IF($E$3=$N$7,N10,"ERREUR"))))))))</f>
        <v>ERREUR</v>
      </c>
      <c r="F10" s="92" t="str">
        <f>E10</f>
        <v>ERREUR</v>
      </c>
      <c r="G10" s="16">
        <f>IF($D10="Oui",1,0)</f>
        <v>0</v>
      </c>
      <c r="H10" s="16">
        <f t="shared" ref="H10:N12" si="1">IF($D10="Oui",1,0)</f>
        <v>0</v>
      </c>
      <c r="I10" s="16">
        <f t="shared" si="1"/>
        <v>0</v>
      </c>
      <c r="J10" s="16">
        <f t="shared" si="1"/>
        <v>0</v>
      </c>
      <c r="K10" s="16">
        <f t="shared" si="1"/>
        <v>0</v>
      </c>
      <c r="L10" s="16">
        <f t="shared" si="1"/>
        <v>0</v>
      </c>
      <c r="M10" s="16">
        <f t="shared" si="1"/>
        <v>0</v>
      </c>
      <c r="N10" s="16">
        <f t="shared" si="1"/>
        <v>0</v>
      </c>
      <c r="O10" s="90"/>
      <c r="P10" s="90"/>
      <c r="Q10" s="90"/>
      <c r="R10" s="90"/>
      <c r="S10" s="90"/>
      <c r="T10" s="90"/>
      <c r="U10" s="90"/>
      <c r="V10" s="90"/>
      <c r="W10" s="90"/>
      <c r="X10" s="90"/>
      <c r="Y10" s="90"/>
      <c r="Z10" s="90"/>
      <c r="AA10" s="90"/>
    </row>
    <row r="11" spans="1:27" x14ac:dyDescent="0.45">
      <c r="A11" s="47">
        <f>'1. Questionnaire'!B16</f>
        <v>0</v>
      </c>
      <c r="B11" s="44" t="s">
        <v>259</v>
      </c>
      <c r="C11" s="43" t="s">
        <v>185</v>
      </c>
      <c r="D11" s="16">
        <f>VLOOKUP(C11,'1. Questionnaire'!D:F,3,FALSE)</f>
        <v>0</v>
      </c>
      <c r="E11" s="91" t="str">
        <f t="shared" si="0"/>
        <v>ERREUR</v>
      </c>
      <c r="F11" s="92" t="str">
        <f t="shared" ref="F11:F22" si="2">E11</f>
        <v>ERREUR</v>
      </c>
      <c r="G11" s="16">
        <f t="shared" ref="G11" si="3">IF($D11="Oui",1,0)</f>
        <v>0</v>
      </c>
      <c r="H11" s="16">
        <f t="shared" ref="G11:N22" si="4">IF($D11="Oui",1,-1)</f>
        <v>-1</v>
      </c>
      <c r="I11" s="16">
        <f t="shared" si="1"/>
        <v>0</v>
      </c>
      <c r="J11" s="16">
        <f t="shared" si="4"/>
        <v>-1</v>
      </c>
      <c r="K11" s="16">
        <f t="shared" si="1"/>
        <v>0</v>
      </c>
      <c r="L11" s="16">
        <f t="shared" si="4"/>
        <v>-1</v>
      </c>
      <c r="M11" s="16">
        <f t="shared" si="1"/>
        <v>0</v>
      </c>
      <c r="N11" s="16">
        <f t="shared" si="4"/>
        <v>-1</v>
      </c>
      <c r="O11" s="90"/>
      <c r="P11" s="90"/>
      <c r="Q11" s="90"/>
      <c r="R11" s="90"/>
      <c r="S11" s="90"/>
      <c r="T11" s="90"/>
      <c r="U11" s="90"/>
      <c r="V11" s="90"/>
      <c r="W11" s="90"/>
      <c r="X11" s="90"/>
      <c r="Y11" s="90"/>
      <c r="Z11" s="90"/>
      <c r="AA11" s="90"/>
    </row>
    <row r="12" spans="1:27" ht="28.5" x14ac:dyDescent="0.45">
      <c r="A12" s="47">
        <f>'1. Questionnaire'!B17</f>
        <v>0</v>
      </c>
      <c r="B12" s="44" t="s">
        <v>291</v>
      </c>
      <c r="C12" s="43" t="s">
        <v>262</v>
      </c>
      <c r="D12" s="16">
        <f>VLOOKUP(C12,'1. Questionnaire'!D:F,3,FALSE)</f>
        <v>0</v>
      </c>
      <c r="E12" s="91" t="str">
        <f t="shared" si="0"/>
        <v>ERREUR</v>
      </c>
      <c r="F12" s="92" t="str">
        <f t="shared" si="2"/>
        <v>ERREUR</v>
      </c>
      <c r="G12" s="16">
        <f t="shared" ref="G12" si="5">IF($D12="Oui",1,0)</f>
        <v>0</v>
      </c>
      <c r="H12" s="16">
        <f t="shared" si="4"/>
        <v>-1</v>
      </c>
      <c r="I12" s="16">
        <f t="shared" ref="I12" si="6">IF($D12="Oui",1,0)</f>
        <v>0</v>
      </c>
      <c r="J12" s="16">
        <f t="shared" si="4"/>
        <v>-1</v>
      </c>
      <c r="K12" s="16">
        <f t="shared" ref="K12" si="7">IF($D12="Oui",1,0)</f>
        <v>0</v>
      </c>
      <c r="L12" s="16">
        <f t="shared" si="4"/>
        <v>-1</v>
      </c>
      <c r="M12" s="16">
        <f t="shared" si="1"/>
        <v>0</v>
      </c>
      <c r="N12" s="16">
        <f t="shared" si="4"/>
        <v>-1</v>
      </c>
      <c r="O12" s="90"/>
      <c r="P12" s="90"/>
      <c r="Q12" s="90"/>
      <c r="R12" s="90"/>
      <c r="S12" s="90"/>
      <c r="T12" s="90"/>
      <c r="U12" s="90"/>
      <c r="V12" s="90"/>
      <c r="W12" s="90"/>
      <c r="X12" s="90"/>
      <c r="Y12" s="90"/>
      <c r="Z12" s="90"/>
      <c r="AA12" s="90"/>
    </row>
    <row r="13" spans="1:27" ht="28.5" x14ac:dyDescent="0.45">
      <c r="A13" s="47">
        <f>'1. Questionnaire'!B18</f>
        <v>0</v>
      </c>
      <c r="B13" s="44" t="s">
        <v>292</v>
      </c>
      <c r="C13" s="43" t="s">
        <v>70</v>
      </c>
      <c r="D13" s="16">
        <f>VLOOKUP(C13,'1. Questionnaire'!D:F,3,FALSE)</f>
        <v>0</v>
      </c>
      <c r="E13" s="91" t="str">
        <f t="shared" si="0"/>
        <v>ERREUR</v>
      </c>
      <c r="F13" s="92" t="str">
        <f t="shared" si="2"/>
        <v>ERREUR</v>
      </c>
      <c r="G13" s="16">
        <f t="shared" si="4"/>
        <v>-1</v>
      </c>
      <c r="H13" s="16">
        <f t="shared" si="4"/>
        <v>-1</v>
      </c>
      <c r="I13" s="16">
        <f t="shared" si="4"/>
        <v>-1</v>
      </c>
      <c r="J13" s="16">
        <f t="shared" si="4"/>
        <v>-1</v>
      </c>
      <c r="K13" s="16">
        <f t="shared" si="4"/>
        <v>-1</v>
      </c>
      <c r="L13" s="16">
        <f t="shared" si="4"/>
        <v>-1</v>
      </c>
      <c r="M13" s="16">
        <f t="shared" si="4"/>
        <v>-1</v>
      </c>
      <c r="N13" s="16">
        <f t="shared" si="4"/>
        <v>-1</v>
      </c>
      <c r="O13" s="90"/>
      <c r="P13" s="90"/>
      <c r="Q13" s="90"/>
      <c r="R13" s="90"/>
      <c r="S13" s="90"/>
      <c r="T13" s="90"/>
      <c r="U13" s="90"/>
      <c r="V13" s="90"/>
      <c r="W13" s="90"/>
      <c r="X13" s="90"/>
      <c r="Y13" s="90"/>
      <c r="Z13" s="90"/>
      <c r="AA13" s="90"/>
    </row>
    <row r="14" spans="1:27" ht="28.5" x14ac:dyDescent="0.45">
      <c r="A14" s="47">
        <f>'1. Questionnaire'!B19</f>
        <v>0</v>
      </c>
      <c r="B14" s="44" t="s">
        <v>292</v>
      </c>
      <c r="C14" s="43" t="s">
        <v>214</v>
      </c>
      <c r="D14" s="16">
        <f>VLOOKUP(C14,'1. Questionnaire'!D:F,3,FALSE)</f>
        <v>0</v>
      </c>
      <c r="E14" s="91" t="str">
        <f t="shared" si="0"/>
        <v>ERREUR</v>
      </c>
      <c r="F14" s="92" t="str">
        <f t="shared" si="2"/>
        <v>ERREUR</v>
      </c>
      <c r="G14" s="16">
        <f t="shared" si="4"/>
        <v>-1</v>
      </c>
      <c r="H14" s="16">
        <f t="shared" si="4"/>
        <v>-1</v>
      </c>
      <c r="I14" s="16">
        <f t="shared" si="4"/>
        <v>-1</v>
      </c>
      <c r="J14" s="16">
        <f t="shared" si="4"/>
        <v>-1</v>
      </c>
      <c r="K14" s="16">
        <f t="shared" si="4"/>
        <v>-1</v>
      </c>
      <c r="L14" s="16">
        <f t="shared" si="4"/>
        <v>-1</v>
      </c>
      <c r="M14" s="16">
        <f t="shared" si="4"/>
        <v>-1</v>
      </c>
      <c r="N14" s="16">
        <f t="shared" si="4"/>
        <v>-1</v>
      </c>
      <c r="O14" s="90"/>
      <c r="P14" s="90"/>
      <c r="Q14" s="90"/>
      <c r="R14" s="90"/>
      <c r="S14" s="90"/>
      <c r="T14" s="90"/>
      <c r="U14" s="90"/>
      <c r="V14" s="90"/>
      <c r="W14" s="90"/>
      <c r="X14" s="90"/>
      <c r="Y14" s="90"/>
      <c r="Z14" s="90"/>
      <c r="AA14" s="90"/>
    </row>
    <row r="15" spans="1:27" ht="28.5" x14ac:dyDescent="0.45">
      <c r="A15" s="47">
        <f>'1. Questionnaire'!B20</f>
        <v>0</v>
      </c>
      <c r="B15" s="44" t="s">
        <v>292</v>
      </c>
      <c r="C15" s="43" t="s">
        <v>100</v>
      </c>
      <c r="D15" s="16">
        <f>VLOOKUP(C15,'1. Questionnaire'!D:F,3,FALSE)</f>
        <v>0</v>
      </c>
      <c r="E15" s="91" t="str">
        <f t="shared" si="0"/>
        <v>ERREUR</v>
      </c>
      <c r="F15" s="92" t="str">
        <f t="shared" si="2"/>
        <v>ERREUR</v>
      </c>
      <c r="G15" s="16">
        <f t="shared" si="4"/>
        <v>-1</v>
      </c>
      <c r="H15" s="16">
        <f t="shared" si="4"/>
        <v>-1</v>
      </c>
      <c r="I15" s="16">
        <f t="shared" si="4"/>
        <v>-1</v>
      </c>
      <c r="J15" s="16">
        <f t="shared" si="4"/>
        <v>-1</v>
      </c>
      <c r="K15" s="16">
        <f t="shared" si="4"/>
        <v>-1</v>
      </c>
      <c r="L15" s="16">
        <f t="shared" si="4"/>
        <v>-1</v>
      </c>
      <c r="M15" s="16">
        <f t="shared" si="4"/>
        <v>-1</v>
      </c>
      <c r="N15" s="16">
        <f t="shared" si="4"/>
        <v>-1</v>
      </c>
      <c r="O15" s="90"/>
      <c r="P15" s="90"/>
      <c r="Q15" s="90"/>
      <c r="R15" s="90"/>
      <c r="S15" s="90"/>
      <c r="T15" s="90"/>
      <c r="U15" s="90"/>
      <c r="V15" s="90"/>
      <c r="W15" s="90"/>
      <c r="X15" s="90"/>
      <c r="Y15" s="90"/>
      <c r="Z15" s="90"/>
      <c r="AA15" s="90"/>
    </row>
    <row r="16" spans="1:27" x14ac:dyDescent="0.45">
      <c r="A16" s="47">
        <f>'1. Questionnaire'!B21</f>
        <v>0</v>
      </c>
      <c r="B16" s="44" t="s">
        <v>292</v>
      </c>
      <c r="C16" s="43" t="s">
        <v>87</v>
      </c>
      <c r="D16" s="16">
        <f>VLOOKUP(C16,'1. Questionnaire'!D:F,3,FALSE)</f>
        <v>0</v>
      </c>
      <c r="E16" s="91" t="str">
        <f t="shared" si="0"/>
        <v>ERREUR</v>
      </c>
      <c r="F16" s="92" t="str">
        <f t="shared" si="2"/>
        <v>ERREUR</v>
      </c>
      <c r="G16" s="16">
        <f t="shared" ref="G16:N19" si="8">IF($D16="Oui",1,0)</f>
        <v>0</v>
      </c>
      <c r="H16" s="16">
        <f t="shared" si="4"/>
        <v>-1</v>
      </c>
      <c r="I16" s="16">
        <f t="shared" ref="I16" si="9">IF($D16="Oui",1,0)</f>
        <v>0</v>
      </c>
      <c r="J16" s="16">
        <f t="shared" si="4"/>
        <v>-1</v>
      </c>
      <c r="K16" s="16">
        <f t="shared" ref="K16" si="10">IF($D16="Oui",1,0)</f>
        <v>0</v>
      </c>
      <c r="L16" s="16">
        <f t="shared" si="4"/>
        <v>-1</v>
      </c>
      <c r="M16" s="16">
        <f t="shared" ref="M16" si="11">IF($D16="Oui",1,0)</f>
        <v>0</v>
      </c>
      <c r="N16" s="16">
        <f t="shared" si="4"/>
        <v>-1</v>
      </c>
      <c r="O16" s="90"/>
      <c r="P16" s="90"/>
      <c r="Q16" s="90"/>
      <c r="R16" s="90"/>
      <c r="S16" s="90"/>
      <c r="T16" s="90"/>
      <c r="U16" s="90"/>
      <c r="V16" s="90"/>
      <c r="W16" s="90"/>
      <c r="X16" s="90"/>
      <c r="Y16" s="90"/>
      <c r="Z16" s="90"/>
      <c r="AA16" s="90"/>
    </row>
    <row r="17" spans="1:27" x14ac:dyDescent="0.45">
      <c r="A17" s="47">
        <f>'1. Questionnaire'!B22</f>
        <v>0</v>
      </c>
      <c r="B17" s="44" t="s">
        <v>292</v>
      </c>
      <c r="C17" s="43" t="s">
        <v>99</v>
      </c>
      <c r="D17" s="16">
        <f>VLOOKUP(C17,'1. Questionnaire'!D:F,3,FALSE)</f>
        <v>0</v>
      </c>
      <c r="E17" s="91" t="str">
        <f t="shared" si="0"/>
        <v>ERREUR</v>
      </c>
      <c r="F17" s="92" t="str">
        <f t="shared" si="2"/>
        <v>ERREUR</v>
      </c>
      <c r="G17" s="16">
        <f t="shared" si="8"/>
        <v>0</v>
      </c>
      <c r="H17" s="16">
        <f t="shared" si="8"/>
        <v>0</v>
      </c>
      <c r="I17" s="16">
        <f t="shared" si="8"/>
        <v>0</v>
      </c>
      <c r="J17" s="16">
        <f t="shared" si="8"/>
        <v>0</v>
      </c>
      <c r="K17" s="16">
        <f t="shared" si="8"/>
        <v>0</v>
      </c>
      <c r="L17" s="16">
        <f t="shared" si="8"/>
        <v>0</v>
      </c>
      <c r="M17" s="16">
        <f t="shared" si="8"/>
        <v>0</v>
      </c>
      <c r="N17" s="16">
        <f t="shared" si="8"/>
        <v>0</v>
      </c>
      <c r="O17" s="90"/>
      <c r="P17" s="90"/>
      <c r="Q17" s="90"/>
      <c r="R17" s="90"/>
      <c r="S17" s="90"/>
      <c r="T17" s="90"/>
      <c r="U17" s="90"/>
      <c r="V17" s="90"/>
      <c r="W17" s="90"/>
      <c r="X17" s="90"/>
      <c r="Y17" s="90"/>
      <c r="Z17" s="90"/>
      <c r="AA17" s="90"/>
    </row>
    <row r="18" spans="1:27" x14ac:dyDescent="0.45">
      <c r="A18" s="47">
        <f>'1. Questionnaire'!B23</f>
        <v>0</v>
      </c>
      <c r="B18" s="44" t="s">
        <v>292</v>
      </c>
      <c r="C18" s="43" t="s">
        <v>83</v>
      </c>
      <c r="D18" s="16">
        <f>VLOOKUP(C18,'1. Questionnaire'!D:F,3,FALSE)</f>
        <v>0</v>
      </c>
      <c r="E18" s="91" t="str">
        <f t="shared" si="0"/>
        <v>ERREUR</v>
      </c>
      <c r="F18" s="92" t="str">
        <f t="shared" si="2"/>
        <v>ERREUR</v>
      </c>
      <c r="G18" s="16">
        <f t="shared" si="8"/>
        <v>0</v>
      </c>
      <c r="H18" s="16">
        <f t="shared" ref="H18" si="12">IF($D18="Oui",1,-1)</f>
        <v>-1</v>
      </c>
      <c r="I18" s="16">
        <f t="shared" ref="I18" si="13">IF($D18="Oui",1,0)</f>
        <v>0</v>
      </c>
      <c r="J18" s="16">
        <f t="shared" ref="J18" si="14">IF($D18="Oui",1,-1)</f>
        <v>-1</v>
      </c>
      <c r="K18" s="16">
        <f t="shared" ref="K18" si="15">IF($D18="Oui",1,0)</f>
        <v>0</v>
      </c>
      <c r="L18" s="16">
        <f t="shared" ref="L18" si="16">IF($D18="Oui",1,-1)</f>
        <v>-1</v>
      </c>
      <c r="M18" s="16">
        <f t="shared" ref="M18" si="17">IF($D18="Oui",1,0)</f>
        <v>0</v>
      </c>
      <c r="N18" s="16">
        <f t="shared" ref="N18" si="18">IF($D18="Oui",1,-1)</f>
        <v>-1</v>
      </c>
      <c r="O18" s="90"/>
      <c r="P18" s="90"/>
      <c r="Q18" s="90"/>
      <c r="R18" s="90"/>
      <c r="S18" s="90"/>
      <c r="T18" s="90"/>
      <c r="U18" s="90"/>
      <c r="V18" s="90"/>
      <c r="W18" s="90"/>
      <c r="X18" s="90"/>
      <c r="Y18" s="90"/>
      <c r="Z18" s="90"/>
      <c r="AA18" s="90"/>
    </row>
    <row r="19" spans="1:27" ht="28.5" x14ac:dyDescent="0.45">
      <c r="A19" s="47">
        <f>'1. Questionnaire'!B24</f>
        <v>0</v>
      </c>
      <c r="B19" s="44" t="s">
        <v>292</v>
      </c>
      <c r="C19" s="43" t="s">
        <v>101</v>
      </c>
      <c r="D19" s="16">
        <f>VLOOKUP(C19,'1. Questionnaire'!D:F,3,FALSE)</f>
        <v>0</v>
      </c>
      <c r="E19" s="91" t="str">
        <f t="shared" si="0"/>
        <v>ERREUR</v>
      </c>
      <c r="F19" s="92" t="str">
        <f t="shared" si="2"/>
        <v>ERREUR</v>
      </c>
      <c r="G19" s="16">
        <f t="shared" si="8"/>
        <v>0</v>
      </c>
      <c r="H19" s="16">
        <f t="shared" si="8"/>
        <v>0</v>
      </c>
      <c r="I19" s="16">
        <f t="shared" si="8"/>
        <v>0</v>
      </c>
      <c r="J19" s="16">
        <f t="shared" si="8"/>
        <v>0</v>
      </c>
      <c r="K19" s="16">
        <f t="shared" si="8"/>
        <v>0</v>
      </c>
      <c r="L19" s="16">
        <f t="shared" si="8"/>
        <v>0</v>
      </c>
      <c r="M19" s="16">
        <f t="shared" si="8"/>
        <v>0</v>
      </c>
      <c r="N19" s="16">
        <f t="shared" si="8"/>
        <v>0</v>
      </c>
      <c r="O19" s="90"/>
      <c r="P19" s="90"/>
      <c r="Q19" s="90"/>
      <c r="R19" s="90"/>
      <c r="S19" s="90"/>
      <c r="T19" s="90"/>
      <c r="U19" s="90"/>
      <c r="V19" s="90"/>
      <c r="W19" s="90"/>
      <c r="X19" s="90"/>
      <c r="Y19" s="90"/>
      <c r="Z19" s="90"/>
      <c r="AA19" s="90"/>
    </row>
    <row r="20" spans="1:27" x14ac:dyDescent="0.45">
      <c r="A20" s="47">
        <f>'1. Questionnaire'!B25</f>
        <v>0</v>
      </c>
      <c r="B20" s="44" t="s">
        <v>292</v>
      </c>
      <c r="C20" s="43" t="s">
        <v>88</v>
      </c>
      <c r="D20" s="16">
        <f>VLOOKUP(C20,'1. Questionnaire'!D:F,3,FALSE)</f>
        <v>0</v>
      </c>
      <c r="E20" s="91" t="str">
        <f t="shared" si="0"/>
        <v>ERREUR</v>
      </c>
      <c r="F20" s="92" t="str">
        <f t="shared" si="2"/>
        <v>ERREUR</v>
      </c>
      <c r="G20" s="16">
        <f t="shared" si="4"/>
        <v>-1</v>
      </c>
      <c r="H20" s="16">
        <f t="shared" si="4"/>
        <v>-1</v>
      </c>
      <c r="I20" s="16">
        <f t="shared" si="4"/>
        <v>-1</v>
      </c>
      <c r="J20" s="16">
        <f t="shared" si="4"/>
        <v>-1</v>
      </c>
      <c r="K20" s="16">
        <f t="shared" si="4"/>
        <v>-1</v>
      </c>
      <c r="L20" s="16">
        <f t="shared" si="4"/>
        <v>-1</v>
      </c>
      <c r="M20" s="16">
        <f t="shared" si="4"/>
        <v>-1</v>
      </c>
      <c r="N20" s="16">
        <f t="shared" si="4"/>
        <v>-1</v>
      </c>
      <c r="O20" s="90"/>
      <c r="P20" s="90"/>
      <c r="Q20" s="90"/>
      <c r="R20" s="90"/>
      <c r="S20" s="90"/>
      <c r="T20" s="90"/>
      <c r="U20" s="90"/>
      <c r="V20" s="90"/>
      <c r="W20" s="90"/>
      <c r="X20" s="90"/>
      <c r="Y20" s="90"/>
      <c r="Z20" s="90"/>
      <c r="AA20" s="90"/>
    </row>
    <row r="21" spans="1:27" ht="28.5" x14ac:dyDescent="0.45">
      <c r="A21" s="47">
        <f>'1. Questionnaire'!B26</f>
        <v>0</v>
      </c>
      <c r="B21" s="45" t="s">
        <v>293</v>
      </c>
      <c r="C21" s="43" t="s">
        <v>494</v>
      </c>
      <c r="D21" s="16">
        <f>VLOOKUP(C21,'1. Questionnaire'!D:F,3,FALSE)</f>
        <v>0</v>
      </c>
      <c r="E21" s="91" t="str">
        <f t="shared" si="0"/>
        <v>ERREUR</v>
      </c>
      <c r="F21" s="92" t="str">
        <f t="shared" si="2"/>
        <v>ERREUR</v>
      </c>
      <c r="G21" s="16">
        <f t="shared" ref="G21:G22" si="19">IF($D21="Oui",1,0)</f>
        <v>0</v>
      </c>
      <c r="H21" s="16">
        <f t="shared" si="4"/>
        <v>-1</v>
      </c>
      <c r="I21" s="16">
        <f t="shared" ref="I21:I22" si="20">IF($D21="Oui",1,0)</f>
        <v>0</v>
      </c>
      <c r="J21" s="16">
        <f t="shared" si="4"/>
        <v>-1</v>
      </c>
      <c r="K21" s="16">
        <f t="shared" ref="K21:K22" si="21">IF($D21="Oui",1,0)</f>
        <v>0</v>
      </c>
      <c r="L21" s="16">
        <f t="shared" si="4"/>
        <v>-1</v>
      </c>
      <c r="M21" s="16">
        <f t="shared" ref="M21:M22" si="22">IF($D21="Oui",1,0)</f>
        <v>0</v>
      </c>
      <c r="N21" s="16">
        <f t="shared" si="4"/>
        <v>-1</v>
      </c>
      <c r="O21" s="90"/>
      <c r="P21" s="90"/>
      <c r="Q21" s="90"/>
      <c r="R21" s="90"/>
      <c r="S21" s="90"/>
      <c r="T21" s="90"/>
      <c r="U21" s="90"/>
      <c r="V21" s="90"/>
      <c r="W21" s="90"/>
      <c r="X21" s="90"/>
      <c r="Y21" s="90"/>
      <c r="Z21" s="90"/>
      <c r="AA21" s="90"/>
    </row>
    <row r="22" spans="1:27" ht="28.5" x14ac:dyDescent="0.45">
      <c r="A22" s="47">
        <f>'1. Questionnaire'!B27</f>
        <v>0</v>
      </c>
      <c r="B22" s="45" t="s">
        <v>293</v>
      </c>
      <c r="C22" s="43" t="s">
        <v>460</v>
      </c>
      <c r="D22" s="16">
        <f>VLOOKUP(C22,'1. Questionnaire'!D:F,3,FALSE)</f>
        <v>0</v>
      </c>
      <c r="E22" s="91" t="str">
        <f t="shared" si="0"/>
        <v>ERREUR</v>
      </c>
      <c r="F22" s="92" t="str">
        <f t="shared" si="2"/>
        <v>ERREUR</v>
      </c>
      <c r="G22" s="16">
        <f t="shared" si="19"/>
        <v>0</v>
      </c>
      <c r="H22" s="16">
        <f t="shared" si="4"/>
        <v>-1</v>
      </c>
      <c r="I22" s="16">
        <f t="shared" si="20"/>
        <v>0</v>
      </c>
      <c r="J22" s="16">
        <f t="shared" si="4"/>
        <v>-1</v>
      </c>
      <c r="K22" s="16">
        <f t="shared" si="21"/>
        <v>0</v>
      </c>
      <c r="L22" s="16">
        <f t="shared" si="4"/>
        <v>-1</v>
      </c>
      <c r="M22" s="16">
        <f t="shared" si="22"/>
        <v>0</v>
      </c>
      <c r="N22" s="16">
        <f t="shared" si="4"/>
        <v>-1</v>
      </c>
      <c r="O22" s="90"/>
      <c r="P22" s="90"/>
      <c r="Q22" s="90"/>
      <c r="R22" s="90"/>
      <c r="S22" s="90"/>
      <c r="T22" s="90"/>
      <c r="U22" s="90"/>
      <c r="V22" s="90"/>
      <c r="W22" s="90"/>
      <c r="X22" s="90"/>
      <c r="Y22" s="90"/>
      <c r="Z22" s="90"/>
      <c r="AA22" s="90"/>
    </row>
    <row r="23" spans="1:27" x14ac:dyDescent="0.45">
      <c r="A23" s="50"/>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row>
    <row r="24" spans="1:27" s="63" customFormat="1" x14ac:dyDescent="0.45">
      <c r="A24" s="48" t="s">
        <v>263</v>
      </c>
      <c r="B24" s="46"/>
      <c r="C24" s="140" t="s">
        <v>264</v>
      </c>
      <c r="D24" s="90"/>
      <c r="E24" s="90"/>
      <c r="F24" s="90"/>
      <c r="G24" s="90"/>
      <c r="H24" s="90"/>
      <c r="I24" s="90"/>
      <c r="J24" s="90"/>
      <c r="K24" s="90"/>
      <c r="L24" s="90"/>
      <c r="M24" s="90"/>
      <c r="N24" s="90"/>
      <c r="O24" s="90"/>
      <c r="P24" s="90"/>
      <c r="Q24" s="90"/>
      <c r="R24" s="90"/>
      <c r="S24" s="90"/>
      <c r="T24" s="90"/>
      <c r="U24" s="90"/>
      <c r="V24" s="90"/>
      <c r="W24" s="90"/>
      <c r="X24" s="90"/>
      <c r="Y24" s="90"/>
      <c r="Z24" s="90"/>
      <c r="AA24" s="90"/>
    </row>
    <row r="25" spans="1:27" x14ac:dyDescent="0.45">
      <c r="A25" s="49"/>
      <c r="B25" s="58"/>
      <c r="C25" s="58"/>
      <c r="D25" s="90"/>
      <c r="E25" s="90"/>
      <c r="F25" s="90"/>
      <c r="G25" s="90"/>
      <c r="H25" s="90"/>
      <c r="I25" s="90"/>
      <c r="J25" s="90"/>
      <c r="K25" s="90"/>
      <c r="L25" s="90"/>
      <c r="M25" s="90"/>
      <c r="N25" s="90"/>
      <c r="O25" s="90"/>
      <c r="P25" s="90"/>
      <c r="Q25" s="90"/>
      <c r="R25" s="90"/>
      <c r="S25" s="90"/>
      <c r="T25" s="90"/>
      <c r="U25" s="90"/>
      <c r="V25" s="90"/>
      <c r="W25" s="90"/>
      <c r="X25" s="90"/>
      <c r="Y25" s="90"/>
      <c r="Z25" s="90"/>
      <c r="AA25" s="90"/>
    </row>
    <row r="26" spans="1:27" ht="28.5" x14ac:dyDescent="0.45">
      <c r="A26" s="47">
        <f>'1. Questionnaire'!B31</f>
        <v>0</v>
      </c>
      <c r="B26" s="45" t="s">
        <v>294</v>
      </c>
      <c r="C26" s="43" t="s">
        <v>186</v>
      </c>
      <c r="D26" s="16">
        <f>VLOOKUP(C26,'1. Questionnaire'!D:F,3,FALSE)</f>
        <v>0</v>
      </c>
      <c r="E26" s="91" t="str">
        <f t="shared" ref="E26:E35" si="23">IF($E$3=$G$7,G26,IF($E$3=$H$7,H26,IF($E$3=$I$7,I26,IF($E$3=$J$7,J26,IF($E$3=$K$7,K26,IF($E$3=$L$7,L26,IF($E$3=$M$7,M26,IF($E$3=$N$7,N26,"ERREUR"))))))))</f>
        <v>ERREUR</v>
      </c>
      <c r="F26" s="92" t="str">
        <f t="shared" ref="F26:F35" si="24">E26</f>
        <v>ERREUR</v>
      </c>
      <c r="G26" s="16">
        <f t="shared" ref="G26:G30" si="25">IF($D26="Oui",1,0)</f>
        <v>0</v>
      </c>
      <c r="H26" s="16">
        <f t="shared" ref="H26:H35" si="26">IF($D26="Oui",1,-1)</f>
        <v>-1</v>
      </c>
      <c r="I26" s="16">
        <f t="shared" ref="I26:I30" si="27">IF($D26="Oui",1,0)</f>
        <v>0</v>
      </c>
      <c r="J26" s="16">
        <f t="shared" ref="J26:J35" si="28">IF($D26="Oui",1,-1)</f>
        <v>-1</v>
      </c>
      <c r="K26" s="16">
        <f t="shared" ref="K26:M28" si="29">IF($D26="Oui",1,0)</f>
        <v>0</v>
      </c>
      <c r="L26" s="16">
        <f t="shared" ref="L26:N35" si="30">IF($D26="Oui",1,-1)</f>
        <v>-1</v>
      </c>
      <c r="M26" s="16">
        <f t="shared" si="29"/>
        <v>0</v>
      </c>
      <c r="N26" s="16">
        <f t="shared" si="30"/>
        <v>-1</v>
      </c>
      <c r="O26" s="90"/>
      <c r="P26" s="90"/>
      <c r="Q26" s="90"/>
      <c r="R26" s="90"/>
      <c r="S26" s="90"/>
      <c r="T26" s="90"/>
      <c r="U26" s="90"/>
      <c r="V26" s="90"/>
      <c r="W26" s="90"/>
      <c r="X26" s="90"/>
      <c r="Y26" s="90"/>
      <c r="Z26" s="90"/>
      <c r="AA26" s="90"/>
    </row>
    <row r="27" spans="1:27" x14ac:dyDescent="0.45">
      <c r="A27" s="47">
        <f>'1. Questionnaire'!B32</f>
        <v>0</v>
      </c>
      <c r="B27" s="45" t="s">
        <v>294</v>
      </c>
      <c r="C27" s="43" t="s">
        <v>95</v>
      </c>
      <c r="D27" s="16">
        <f>VLOOKUP(C27,'1. Questionnaire'!D:F,3,FALSE)</f>
        <v>0</v>
      </c>
      <c r="E27" s="91" t="str">
        <f t="shared" si="23"/>
        <v>ERREUR</v>
      </c>
      <c r="F27" s="92" t="str">
        <f t="shared" si="24"/>
        <v>ERREUR</v>
      </c>
      <c r="G27" s="16">
        <f t="shared" si="25"/>
        <v>0</v>
      </c>
      <c r="H27" s="16">
        <f t="shared" si="26"/>
        <v>-1</v>
      </c>
      <c r="I27" s="16">
        <f t="shared" si="27"/>
        <v>0</v>
      </c>
      <c r="J27" s="16">
        <f t="shared" si="28"/>
        <v>-1</v>
      </c>
      <c r="K27" s="16">
        <f t="shared" ref="K27:K30" si="31">IF($D27="Oui",1,0)</f>
        <v>0</v>
      </c>
      <c r="L27" s="16">
        <f t="shared" si="30"/>
        <v>-1</v>
      </c>
      <c r="M27" s="16">
        <f t="shared" si="29"/>
        <v>0</v>
      </c>
      <c r="N27" s="16">
        <f t="shared" si="30"/>
        <v>-1</v>
      </c>
      <c r="O27" s="90"/>
      <c r="P27" s="90"/>
      <c r="Q27" s="90"/>
      <c r="R27" s="90"/>
      <c r="S27" s="90"/>
      <c r="T27" s="90"/>
      <c r="U27" s="90"/>
      <c r="V27" s="90"/>
      <c r="W27" s="90"/>
      <c r="X27" s="90"/>
      <c r="Y27" s="90"/>
      <c r="Z27" s="90"/>
      <c r="AA27" s="90"/>
    </row>
    <row r="28" spans="1:27" ht="28.5" x14ac:dyDescent="0.45">
      <c r="A28" s="47">
        <f>'1. Questionnaire'!B33</f>
        <v>0</v>
      </c>
      <c r="B28" s="45" t="s">
        <v>295</v>
      </c>
      <c r="C28" s="43" t="s">
        <v>66</v>
      </c>
      <c r="D28" s="16">
        <f>VLOOKUP(C28,'1. Questionnaire'!D:F,3,FALSE)</f>
        <v>0</v>
      </c>
      <c r="E28" s="91" t="str">
        <f t="shared" si="23"/>
        <v>ERREUR</v>
      </c>
      <c r="F28" s="92" t="str">
        <f t="shared" si="24"/>
        <v>ERREUR</v>
      </c>
      <c r="G28" s="16">
        <f t="shared" si="25"/>
        <v>0</v>
      </c>
      <c r="H28" s="16">
        <f t="shared" si="26"/>
        <v>-1</v>
      </c>
      <c r="I28" s="16">
        <f t="shared" si="27"/>
        <v>0</v>
      </c>
      <c r="J28" s="16">
        <f t="shared" si="28"/>
        <v>-1</v>
      </c>
      <c r="K28" s="16">
        <f t="shared" si="31"/>
        <v>0</v>
      </c>
      <c r="L28" s="16">
        <f t="shared" si="30"/>
        <v>-1</v>
      </c>
      <c r="M28" s="16">
        <f t="shared" si="29"/>
        <v>0</v>
      </c>
      <c r="N28" s="16">
        <f t="shared" si="30"/>
        <v>-1</v>
      </c>
      <c r="O28" s="90"/>
      <c r="P28" s="90"/>
      <c r="Q28" s="90"/>
      <c r="R28" s="90"/>
      <c r="S28" s="90"/>
      <c r="T28" s="90"/>
      <c r="U28" s="90"/>
      <c r="V28" s="90"/>
      <c r="W28" s="90"/>
      <c r="X28" s="90"/>
      <c r="Y28" s="90"/>
      <c r="Z28" s="90"/>
      <c r="AA28" s="90"/>
    </row>
    <row r="29" spans="1:27" ht="28.5" x14ac:dyDescent="0.45">
      <c r="A29" s="47">
        <f>'1. Questionnaire'!B34</f>
        <v>0</v>
      </c>
      <c r="B29" s="45" t="s">
        <v>296</v>
      </c>
      <c r="C29" s="43" t="s">
        <v>71</v>
      </c>
      <c r="D29" s="16">
        <f>VLOOKUP(C29,'1. Questionnaire'!D:F,3,FALSE)</f>
        <v>0</v>
      </c>
      <c r="E29" s="91" t="str">
        <f t="shared" si="23"/>
        <v>ERREUR</v>
      </c>
      <c r="F29" s="92" t="str">
        <f t="shared" si="24"/>
        <v>ERREUR</v>
      </c>
      <c r="G29" s="16">
        <f t="shared" si="25"/>
        <v>0</v>
      </c>
      <c r="H29" s="16">
        <f t="shared" si="26"/>
        <v>-1</v>
      </c>
      <c r="I29" s="16">
        <f t="shared" si="27"/>
        <v>0</v>
      </c>
      <c r="J29" s="16">
        <f t="shared" si="28"/>
        <v>-1</v>
      </c>
      <c r="K29" s="16">
        <f t="shared" si="31"/>
        <v>0</v>
      </c>
      <c r="L29" s="16">
        <f t="shared" si="30"/>
        <v>-1</v>
      </c>
      <c r="M29" s="16">
        <f>IF($D29="Oui",1,0)</f>
        <v>0</v>
      </c>
      <c r="N29" s="16">
        <f t="shared" ref="G29:N34" si="32">IF($D29="Oui",1,-1)</f>
        <v>-1</v>
      </c>
      <c r="O29" s="90"/>
      <c r="P29" s="90"/>
      <c r="Q29" s="90"/>
      <c r="R29" s="90"/>
      <c r="S29" s="90"/>
      <c r="T29" s="90"/>
      <c r="U29" s="90"/>
      <c r="V29" s="90"/>
      <c r="W29" s="90"/>
      <c r="X29" s="90"/>
      <c r="Y29" s="90"/>
      <c r="Z29" s="90"/>
      <c r="AA29" s="90"/>
    </row>
    <row r="30" spans="1:27" ht="28.5" x14ac:dyDescent="0.45">
      <c r="A30" s="47">
        <f>'1. Questionnaire'!B35</f>
        <v>0</v>
      </c>
      <c r="B30" s="45" t="s">
        <v>296</v>
      </c>
      <c r="C30" s="43" t="s">
        <v>187</v>
      </c>
      <c r="D30" s="16">
        <f>VLOOKUP(C30,'1. Questionnaire'!D:F,3,FALSE)</f>
        <v>0</v>
      </c>
      <c r="E30" s="91" t="str">
        <f t="shared" si="23"/>
        <v>ERREUR</v>
      </c>
      <c r="F30" s="92" t="str">
        <f t="shared" si="24"/>
        <v>ERREUR</v>
      </c>
      <c r="G30" s="16">
        <f t="shared" si="25"/>
        <v>0</v>
      </c>
      <c r="H30" s="16">
        <f t="shared" si="26"/>
        <v>-1</v>
      </c>
      <c r="I30" s="16">
        <f t="shared" si="27"/>
        <v>0</v>
      </c>
      <c r="J30" s="16">
        <f t="shared" si="28"/>
        <v>-1</v>
      </c>
      <c r="K30" s="16">
        <f t="shared" si="31"/>
        <v>0</v>
      </c>
      <c r="L30" s="16">
        <f t="shared" si="30"/>
        <v>-1</v>
      </c>
      <c r="M30" s="16">
        <f t="shared" ref="M30" si="33">IF($D30="Oui",1,0)</f>
        <v>0</v>
      </c>
      <c r="N30" s="16">
        <f t="shared" si="32"/>
        <v>-1</v>
      </c>
      <c r="O30" s="90"/>
      <c r="P30" s="90"/>
      <c r="Q30" s="90"/>
      <c r="R30" s="90"/>
      <c r="S30" s="90"/>
      <c r="T30" s="90"/>
      <c r="U30" s="90"/>
      <c r="V30" s="90"/>
      <c r="W30" s="90"/>
      <c r="X30" s="90"/>
      <c r="Y30" s="90"/>
      <c r="Z30" s="90"/>
      <c r="AA30" s="90"/>
    </row>
    <row r="31" spans="1:27" ht="28.5" x14ac:dyDescent="0.45">
      <c r="A31" s="47">
        <f>'1. Questionnaire'!B36</f>
        <v>0</v>
      </c>
      <c r="B31" s="45" t="s">
        <v>296</v>
      </c>
      <c r="C31" s="43" t="s">
        <v>216</v>
      </c>
      <c r="D31" s="16">
        <f>VLOOKUP(C31,'1. Questionnaire'!D:F,3,FALSE)</f>
        <v>0</v>
      </c>
      <c r="E31" s="91" t="str">
        <f t="shared" si="23"/>
        <v>ERREUR</v>
      </c>
      <c r="F31" s="92" t="str">
        <f t="shared" si="24"/>
        <v>ERREUR</v>
      </c>
      <c r="G31" s="16">
        <f t="shared" si="32"/>
        <v>-1</v>
      </c>
      <c r="H31" s="16">
        <f t="shared" si="32"/>
        <v>-1</v>
      </c>
      <c r="I31" s="16">
        <f t="shared" si="32"/>
        <v>-1</v>
      </c>
      <c r="J31" s="16">
        <f t="shared" si="28"/>
        <v>-1</v>
      </c>
      <c r="K31" s="16">
        <f t="shared" si="32"/>
        <v>-1</v>
      </c>
      <c r="L31" s="16">
        <f t="shared" si="32"/>
        <v>-1</v>
      </c>
      <c r="M31" s="16">
        <f t="shared" si="32"/>
        <v>-1</v>
      </c>
      <c r="N31" s="16">
        <f t="shared" si="32"/>
        <v>-1</v>
      </c>
      <c r="O31" s="90"/>
      <c r="P31" s="90"/>
      <c r="Q31" s="90"/>
      <c r="R31" s="90"/>
      <c r="S31" s="90"/>
      <c r="T31" s="90"/>
      <c r="U31" s="90"/>
      <c r="V31" s="90"/>
      <c r="W31" s="90"/>
      <c r="X31" s="90"/>
      <c r="Y31" s="90"/>
      <c r="Z31" s="90"/>
      <c r="AA31" s="90"/>
    </row>
    <row r="32" spans="1:27" ht="28.5" x14ac:dyDescent="0.45">
      <c r="A32" s="47">
        <f>'1. Questionnaire'!B37</f>
        <v>0</v>
      </c>
      <c r="B32" s="45" t="s">
        <v>296</v>
      </c>
      <c r="C32" s="43" t="s">
        <v>72</v>
      </c>
      <c r="D32" s="16">
        <f>VLOOKUP(C32,'1. Questionnaire'!D:F,3,FALSE)</f>
        <v>0</v>
      </c>
      <c r="E32" s="91" t="str">
        <f t="shared" si="23"/>
        <v>ERREUR</v>
      </c>
      <c r="F32" s="92" t="str">
        <f t="shared" si="24"/>
        <v>ERREUR</v>
      </c>
      <c r="G32" s="16">
        <f t="shared" si="32"/>
        <v>-1</v>
      </c>
      <c r="H32" s="16">
        <f t="shared" si="32"/>
        <v>-1</v>
      </c>
      <c r="I32" s="16">
        <f t="shared" si="32"/>
        <v>-1</v>
      </c>
      <c r="J32" s="16">
        <f t="shared" si="28"/>
        <v>-1</v>
      </c>
      <c r="K32" s="16">
        <f t="shared" si="32"/>
        <v>-1</v>
      </c>
      <c r="L32" s="16">
        <f t="shared" si="32"/>
        <v>-1</v>
      </c>
      <c r="M32" s="16">
        <f t="shared" si="32"/>
        <v>-1</v>
      </c>
      <c r="N32" s="16">
        <f t="shared" si="32"/>
        <v>-1</v>
      </c>
      <c r="O32" s="90"/>
      <c r="P32" s="90"/>
      <c r="Q32" s="90"/>
      <c r="R32" s="90"/>
      <c r="S32" s="90"/>
      <c r="T32" s="90"/>
      <c r="U32" s="90"/>
      <c r="V32" s="90"/>
      <c r="W32" s="90"/>
      <c r="X32" s="90"/>
      <c r="Y32" s="90"/>
      <c r="Z32" s="90"/>
      <c r="AA32" s="90"/>
    </row>
    <row r="33" spans="1:27" ht="28.5" x14ac:dyDescent="0.45">
      <c r="A33" s="47">
        <f>'1. Questionnaire'!B38</f>
        <v>0</v>
      </c>
      <c r="B33" s="45" t="s">
        <v>297</v>
      </c>
      <c r="C33" s="43" t="s">
        <v>74</v>
      </c>
      <c r="D33" s="16">
        <f>VLOOKUP(C33,'1. Questionnaire'!D:F,3,FALSE)</f>
        <v>0</v>
      </c>
      <c r="E33" s="91" t="str">
        <f t="shared" si="23"/>
        <v>ERREUR</v>
      </c>
      <c r="F33" s="92" t="str">
        <f t="shared" si="24"/>
        <v>ERREUR</v>
      </c>
      <c r="G33" s="16">
        <f t="shared" ref="G33" si="34">IF($D33="Oui",1,0)</f>
        <v>0</v>
      </c>
      <c r="H33" s="16">
        <f t="shared" si="26"/>
        <v>-1</v>
      </c>
      <c r="I33" s="16">
        <f t="shared" ref="I33:K33" si="35">IF($D33="Oui",1,0)</f>
        <v>0</v>
      </c>
      <c r="J33" s="16">
        <f t="shared" si="35"/>
        <v>0</v>
      </c>
      <c r="K33" s="16">
        <f t="shared" si="35"/>
        <v>0</v>
      </c>
      <c r="L33" s="16">
        <f t="shared" si="30"/>
        <v>-1</v>
      </c>
      <c r="M33" s="16">
        <f t="shared" ref="M33:N33" si="36">IF($D33="Oui",1,0)</f>
        <v>0</v>
      </c>
      <c r="N33" s="16">
        <f t="shared" si="36"/>
        <v>0</v>
      </c>
      <c r="O33" s="90"/>
      <c r="P33" s="90"/>
      <c r="Q33" s="90"/>
      <c r="R33" s="90"/>
      <c r="S33" s="90"/>
      <c r="T33" s="90"/>
      <c r="U33" s="90"/>
      <c r="V33" s="90"/>
      <c r="W33" s="90"/>
      <c r="X33" s="90"/>
      <c r="Y33" s="90"/>
      <c r="Z33" s="90"/>
      <c r="AA33" s="90"/>
    </row>
    <row r="34" spans="1:27" ht="28.5" x14ac:dyDescent="0.45">
      <c r="A34" s="47">
        <f>'1. Questionnaire'!B39</f>
        <v>0</v>
      </c>
      <c r="B34" s="45" t="s">
        <v>297</v>
      </c>
      <c r="C34" s="43" t="s">
        <v>495</v>
      </c>
      <c r="D34" s="16">
        <f>VLOOKUP(C34,'1. Questionnaire'!D:F,3,FALSE)</f>
        <v>0</v>
      </c>
      <c r="E34" s="91" t="str">
        <f t="shared" si="23"/>
        <v>ERREUR</v>
      </c>
      <c r="F34" s="92" t="str">
        <f t="shared" si="24"/>
        <v>ERREUR</v>
      </c>
      <c r="G34" s="16">
        <f t="shared" si="32"/>
        <v>-1</v>
      </c>
      <c r="H34" s="16">
        <f t="shared" si="32"/>
        <v>-1</v>
      </c>
      <c r="I34" s="16">
        <f t="shared" si="32"/>
        <v>-1</v>
      </c>
      <c r="J34" s="16">
        <f t="shared" si="28"/>
        <v>-1</v>
      </c>
      <c r="K34" s="16">
        <f t="shared" si="32"/>
        <v>-1</v>
      </c>
      <c r="L34" s="16">
        <f t="shared" si="32"/>
        <v>-1</v>
      </c>
      <c r="M34" s="16">
        <f t="shared" si="32"/>
        <v>-1</v>
      </c>
      <c r="N34" s="16">
        <f t="shared" si="32"/>
        <v>-1</v>
      </c>
      <c r="O34" s="90"/>
      <c r="P34" s="90"/>
      <c r="Q34" s="90"/>
      <c r="R34" s="90"/>
      <c r="S34" s="90"/>
      <c r="T34" s="90"/>
      <c r="U34" s="90"/>
      <c r="V34" s="90"/>
      <c r="W34" s="90"/>
      <c r="X34" s="90"/>
      <c r="Y34" s="90"/>
      <c r="Z34" s="90"/>
      <c r="AA34" s="90"/>
    </row>
    <row r="35" spans="1:27" ht="28.5" x14ac:dyDescent="0.45">
      <c r="A35" s="47">
        <f>'1. Questionnaire'!B40</f>
        <v>0</v>
      </c>
      <c r="B35" s="45" t="s">
        <v>297</v>
      </c>
      <c r="C35" s="43" t="s">
        <v>461</v>
      </c>
      <c r="D35" s="16">
        <f>VLOOKUP(C35,'1. Questionnaire'!D:F,3,FALSE)</f>
        <v>0</v>
      </c>
      <c r="E35" s="91" t="str">
        <f t="shared" si="23"/>
        <v>ERREUR</v>
      </c>
      <c r="F35" s="92" t="str">
        <f t="shared" si="24"/>
        <v>ERREUR</v>
      </c>
      <c r="G35" s="16">
        <f t="shared" ref="G35" si="37">IF($D35="Oui",1,0)</f>
        <v>0</v>
      </c>
      <c r="H35" s="16">
        <f t="shared" si="26"/>
        <v>-1</v>
      </c>
      <c r="I35" s="16">
        <f t="shared" ref="I35" si="38">IF($D35="Oui",1,0)</f>
        <v>0</v>
      </c>
      <c r="J35" s="16">
        <f t="shared" si="28"/>
        <v>-1</v>
      </c>
      <c r="K35" s="16">
        <f t="shared" ref="K35" si="39">IF($D35="Oui",1,0)</f>
        <v>0</v>
      </c>
      <c r="L35" s="16">
        <f t="shared" si="30"/>
        <v>-1</v>
      </c>
      <c r="M35" s="16">
        <f t="shared" ref="M35:N35" si="40">IF($D35="Oui",1,0)</f>
        <v>0</v>
      </c>
      <c r="N35" s="16">
        <f t="shared" si="40"/>
        <v>0</v>
      </c>
      <c r="O35" s="90"/>
      <c r="P35" s="90"/>
      <c r="Q35" s="90"/>
      <c r="R35" s="90"/>
      <c r="S35" s="90"/>
      <c r="T35" s="90"/>
      <c r="U35" s="90"/>
      <c r="V35" s="90"/>
      <c r="W35" s="90"/>
      <c r="X35" s="90"/>
      <c r="Y35" s="90"/>
      <c r="Z35" s="90"/>
      <c r="AA35" s="90"/>
    </row>
    <row r="36" spans="1:27" x14ac:dyDescent="0.45">
      <c r="A36" s="50"/>
      <c r="B36" s="50"/>
      <c r="D36" s="90"/>
      <c r="E36" s="90"/>
      <c r="F36" s="90"/>
      <c r="G36" s="90"/>
      <c r="H36" s="90"/>
      <c r="I36" s="90"/>
      <c r="J36" s="90"/>
      <c r="K36" s="90"/>
      <c r="L36" s="90"/>
      <c r="M36" s="90"/>
      <c r="N36" s="90"/>
      <c r="O36" s="90"/>
      <c r="P36" s="90"/>
      <c r="Q36" s="90"/>
      <c r="R36" s="90"/>
      <c r="S36" s="90"/>
      <c r="T36" s="90"/>
      <c r="U36" s="90"/>
      <c r="V36" s="90"/>
      <c r="W36" s="90"/>
      <c r="X36" s="90"/>
      <c r="Y36" s="90"/>
      <c r="Z36" s="90"/>
      <c r="AA36" s="90"/>
    </row>
    <row r="37" spans="1:27" x14ac:dyDescent="0.45">
      <c r="A37" s="48" t="s">
        <v>288</v>
      </c>
      <c r="B37" s="46"/>
      <c r="C37" s="140" t="s">
        <v>265</v>
      </c>
      <c r="D37" s="90"/>
      <c r="E37" s="90"/>
      <c r="F37" s="90"/>
      <c r="G37" s="90"/>
      <c r="H37" s="90"/>
      <c r="I37" s="90"/>
      <c r="J37" s="90"/>
      <c r="K37" s="90"/>
      <c r="L37" s="90"/>
      <c r="M37" s="90"/>
      <c r="N37" s="90"/>
      <c r="O37" s="90"/>
      <c r="P37" s="90"/>
      <c r="Q37" s="90"/>
      <c r="R37" s="90"/>
      <c r="S37" s="90"/>
      <c r="T37" s="90"/>
      <c r="U37" s="90"/>
      <c r="V37" s="90"/>
      <c r="W37" s="90"/>
      <c r="X37" s="90"/>
      <c r="Y37" s="90"/>
      <c r="Z37" s="90"/>
      <c r="AA37" s="90"/>
    </row>
    <row r="38" spans="1:27" x14ac:dyDescent="0.45">
      <c r="A38" s="49"/>
      <c r="B38" s="58"/>
      <c r="C38" s="58"/>
      <c r="G38" s="90"/>
      <c r="H38" s="90"/>
      <c r="I38" s="90"/>
      <c r="J38" s="90"/>
      <c r="K38" s="90"/>
      <c r="L38" s="90"/>
      <c r="M38" s="90"/>
      <c r="N38" s="90"/>
      <c r="O38" s="90"/>
      <c r="P38" s="90"/>
      <c r="Q38" s="90"/>
      <c r="R38" s="90"/>
      <c r="S38" s="90"/>
      <c r="T38" s="90"/>
      <c r="U38" s="90"/>
      <c r="V38" s="90"/>
      <c r="W38" s="90"/>
      <c r="X38" s="90"/>
      <c r="Y38" s="90"/>
      <c r="Z38" s="90"/>
      <c r="AA38" s="90"/>
    </row>
    <row r="39" spans="1:27" ht="21" x14ac:dyDescent="0.45">
      <c r="A39" s="47" t="str">
        <f t="shared" ref="A39:A47" si="41">IFERROR(VLOOKUP($D$3,$O$43:$P$46,2,FALSE),"Sélectionner activité")</f>
        <v>Sélectionner activité</v>
      </c>
      <c r="B39" s="45" t="s">
        <v>298</v>
      </c>
      <c r="C39" s="55" t="s">
        <v>189</v>
      </c>
      <c r="D39" s="16">
        <f>VLOOKUP(C39,'1. Questionnaire'!D:F,3,FALSE)</f>
        <v>0</v>
      </c>
      <c r="E39" s="91" t="str">
        <f t="shared" ref="E39:E47" si="42">IF($E$3=$G$7,G39,IF($E$3=$H$7,H39,IF($E$3=$I$7,I39,IF($E$3=$J$7,J39,IF($E$3=$K$7,K39,IF($E$3=$L$7,L39,IF($E$3=$M$7,M39,IF($E$3=$N$7,N39,"ERREUR"))))))))</f>
        <v>ERREUR</v>
      </c>
      <c r="F39" s="92" t="str">
        <f t="shared" ref="F39:F47" si="43">E39</f>
        <v>ERREUR</v>
      </c>
      <c r="G39" s="16">
        <f t="shared" ref="G39:M40" si="44">IF($D39="Oui",1,0)</f>
        <v>0</v>
      </c>
      <c r="H39" s="16">
        <f t="shared" ref="H39:H40" si="45">IF($D39="Oui",1,-1)</f>
        <v>-1</v>
      </c>
      <c r="I39" s="16">
        <f t="shared" si="44"/>
        <v>0</v>
      </c>
      <c r="J39" s="16">
        <f t="shared" ref="J39:J40" si="46">IF($D39="Oui",1,-1)</f>
        <v>-1</v>
      </c>
      <c r="K39" s="16">
        <f t="shared" si="44"/>
        <v>0</v>
      </c>
      <c r="L39" s="16">
        <f t="shared" ref="L39:L40" si="47">IF($D39="Oui",1,-1)</f>
        <v>-1</v>
      </c>
      <c r="M39" s="16">
        <f t="shared" si="44"/>
        <v>0</v>
      </c>
      <c r="N39" s="16">
        <f t="shared" ref="N39:N40" si="48">IF($D39="Oui",1,-1)</f>
        <v>-1</v>
      </c>
      <c r="O39" s="90"/>
      <c r="P39" s="90"/>
      <c r="Q39" s="90"/>
      <c r="R39" s="90"/>
      <c r="S39" s="90"/>
      <c r="T39" s="90"/>
      <c r="U39" s="90"/>
      <c r="V39" s="90"/>
      <c r="W39" s="90"/>
      <c r="X39" s="90"/>
      <c r="Y39" s="90"/>
      <c r="Z39" s="90"/>
      <c r="AA39" s="90"/>
    </row>
    <row r="40" spans="1:27" ht="21" x14ac:dyDescent="0.45">
      <c r="A40" s="47" t="str">
        <f t="shared" si="41"/>
        <v>Sélectionner activité</v>
      </c>
      <c r="B40" s="45" t="s">
        <v>299</v>
      </c>
      <c r="C40" s="55" t="s">
        <v>451</v>
      </c>
      <c r="D40" s="16">
        <f>VLOOKUP(C40,'1. Questionnaire'!D:F,3,FALSE)</f>
        <v>0</v>
      </c>
      <c r="E40" s="91" t="str">
        <f t="shared" si="42"/>
        <v>ERREUR</v>
      </c>
      <c r="F40" s="92" t="str">
        <f t="shared" si="43"/>
        <v>ERREUR</v>
      </c>
      <c r="G40" s="16">
        <f t="shared" si="44"/>
        <v>0</v>
      </c>
      <c r="H40" s="16">
        <f t="shared" si="45"/>
        <v>-1</v>
      </c>
      <c r="I40" s="16">
        <f t="shared" si="44"/>
        <v>0</v>
      </c>
      <c r="J40" s="16">
        <f t="shared" si="46"/>
        <v>-1</v>
      </c>
      <c r="K40" s="16">
        <f t="shared" si="44"/>
        <v>0</v>
      </c>
      <c r="L40" s="16">
        <f t="shared" si="47"/>
        <v>-1</v>
      </c>
      <c r="M40" s="16">
        <f t="shared" si="44"/>
        <v>0</v>
      </c>
      <c r="N40" s="16">
        <f t="shared" si="48"/>
        <v>-1</v>
      </c>
      <c r="O40" s="90"/>
      <c r="P40" s="90"/>
      <c r="Q40" s="90"/>
      <c r="R40" s="90"/>
      <c r="S40" s="90"/>
      <c r="T40" s="90"/>
      <c r="U40" s="90"/>
      <c r="V40" s="90"/>
      <c r="W40" s="90"/>
      <c r="X40" s="90"/>
      <c r="Y40" s="90"/>
      <c r="Z40" s="90"/>
      <c r="AA40" s="90"/>
    </row>
    <row r="41" spans="1:27" ht="28.5" x14ac:dyDescent="0.45">
      <c r="A41" s="47" t="str">
        <f t="shared" si="41"/>
        <v>Sélectionner activité</v>
      </c>
      <c r="B41" s="45" t="s">
        <v>300</v>
      </c>
      <c r="C41" s="55" t="s">
        <v>452</v>
      </c>
      <c r="D41" s="16">
        <f>VLOOKUP(C41,'1. Questionnaire'!D:F,3,FALSE)</f>
        <v>0</v>
      </c>
      <c r="E41" s="91" t="str">
        <f t="shared" si="42"/>
        <v>ERREUR</v>
      </c>
      <c r="F41" s="92" t="str">
        <f t="shared" si="43"/>
        <v>ERREUR</v>
      </c>
      <c r="G41" s="16">
        <f t="shared" ref="G41:N47" si="49">IF($D41="Oui",1,-1)</f>
        <v>-1</v>
      </c>
      <c r="H41" s="16">
        <f t="shared" si="49"/>
        <v>-1</v>
      </c>
      <c r="I41" s="16">
        <f t="shared" si="49"/>
        <v>-1</v>
      </c>
      <c r="J41" s="16">
        <f t="shared" si="49"/>
        <v>-1</v>
      </c>
      <c r="K41" s="16">
        <f t="shared" si="49"/>
        <v>-1</v>
      </c>
      <c r="L41" s="16">
        <f t="shared" si="49"/>
        <v>-1</v>
      </c>
      <c r="M41" s="16">
        <f t="shared" si="49"/>
        <v>-1</v>
      </c>
      <c r="N41" s="16">
        <f t="shared" si="49"/>
        <v>-1</v>
      </c>
      <c r="O41" s="90"/>
      <c r="P41" s="90"/>
      <c r="Q41" s="90"/>
      <c r="R41" s="90"/>
      <c r="S41" s="90"/>
      <c r="T41" s="90"/>
      <c r="U41" s="90"/>
      <c r="V41" s="90"/>
      <c r="W41" s="90"/>
      <c r="X41" s="90"/>
      <c r="Y41" s="90"/>
      <c r="Z41" s="90"/>
      <c r="AA41" s="90"/>
    </row>
    <row r="42" spans="1:27" ht="28.5" x14ac:dyDescent="0.45">
      <c r="A42" s="47" t="str">
        <f t="shared" si="41"/>
        <v>Sélectionner activité</v>
      </c>
      <c r="B42" s="45" t="s">
        <v>300</v>
      </c>
      <c r="C42" s="43" t="s">
        <v>453</v>
      </c>
      <c r="D42" s="16">
        <f>VLOOKUP(C42,'1. Questionnaire'!D:F,3,FALSE)</f>
        <v>0</v>
      </c>
      <c r="E42" s="91" t="str">
        <f t="shared" si="42"/>
        <v>ERREUR</v>
      </c>
      <c r="F42" s="92" t="str">
        <f t="shared" si="43"/>
        <v>ERREUR</v>
      </c>
      <c r="G42" s="16">
        <f t="shared" si="49"/>
        <v>-1</v>
      </c>
      <c r="H42" s="16">
        <f t="shared" si="49"/>
        <v>-1</v>
      </c>
      <c r="I42" s="16">
        <f t="shared" si="49"/>
        <v>-1</v>
      </c>
      <c r="J42" s="16">
        <f t="shared" si="49"/>
        <v>-1</v>
      </c>
      <c r="K42" s="16">
        <f t="shared" si="49"/>
        <v>-1</v>
      </c>
      <c r="L42" s="16">
        <f t="shared" si="49"/>
        <v>-1</v>
      </c>
      <c r="M42" s="16">
        <f t="shared" si="49"/>
        <v>-1</v>
      </c>
      <c r="N42" s="16">
        <f t="shared" si="49"/>
        <v>-1</v>
      </c>
      <c r="O42" s="90"/>
      <c r="P42" s="90"/>
      <c r="Q42" s="90"/>
      <c r="R42" s="90"/>
      <c r="S42" s="90"/>
      <c r="T42" s="90"/>
      <c r="U42" s="90"/>
      <c r="V42" s="90"/>
      <c r="W42" s="90"/>
      <c r="X42" s="90"/>
      <c r="Y42" s="90"/>
      <c r="Z42" s="90"/>
      <c r="AA42" s="90"/>
    </row>
    <row r="43" spans="1:27" ht="28.5" x14ac:dyDescent="0.45">
      <c r="A43" s="47" t="str">
        <f t="shared" si="41"/>
        <v>Sélectionner activité</v>
      </c>
      <c r="B43" s="45" t="s">
        <v>300</v>
      </c>
      <c r="C43" s="43" t="s">
        <v>454</v>
      </c>
      <c r="D43" s="16">
        <f>VLOOKUP(C43,'1. Questionnaire'!D:F,3,FALSE)</f>
        <v>0</v>
      </c>
      <c r="E43" s="91" t="str">
        <f t="shared" si="42"/>
        <v>ERREUR</v>
      </c>
      <c r="F43" s="92" t="str">
        <f t="shared" si="43"/>
        <v>ERREUR</v>
      </c>
      <c r="G43" s="16">
        <f t="shared" si="49"/>
        <v>-1</v>
      </c>
      <c r="H43" s="16">
        <f t="shared" si="49"/>
        <v>-1</v>
      </c>
      <c r="I43" s="16">
        <f t="shared" si="49"/>
        <v>-1</v>
      </c>
      <c r="J43" s="16">
        <f t="shared" si="49"/>
        <v>-1</v>
      </c>
      <c r="K43" s="16">
        <f t="shared" si="49"/>
        <v>-1</v>
      </c>
      <c r="L43" s="16">
        <f t="shared" si="49"/>
        <v>-1</v>
      </c>
      <c r="M43" s="16">
        <f t="shared" si="49"/>
        <v>-1</v>
      </c>
      <c r="N43" s="16">
        <f t="shared" si="49"/>
        <v>-1</v>
      </c>
      <c r="O43" s="90"/>
      <c r="P43" s="90"/>
      <c r="Q43" s="90"/>
      <c r="R43" s="90"/>
      <c r="S43" s="90"/>
      <c r="T43" s="90"/>
      <c r="U43" s="90"/>
      <c r="V43" s="90"/>
      <c r="W43" s="90"/>
      <c r="X43" s="90"/>
      <c r="Y43" s="90"/>
      <c r="Z43" s="90"/>
      <c r="AA43" s="90"/>
    </row>
    <row r="44" spans="1:27" ht="42.75" x14ac:dyDescent="0.45">
      <c r="A44" s="47" t="str">
        <f t="shared" si="41"/>
        <v>Sélectionner activité</v>
      </c>
      <c r="B44" s="45" t="s">
        <v>300</v>
      </c>
      <c r="C44" s="43" t="s">
        <v>455</v>
      </c>
      <c r="D44" s="16">
        <f>VLOOKUP(C44,'1. Questionnaire'!D:F,3,FALSE)</f>
        <v>0</v>
      </c>
      <c r="E44" s="91" t="str">
        <f t="shared" si="42"/>
        <v>ERREUR</v>
      </c>
      <c r="F44" s="92" t="str">
        <f t="shared" si="43"/>
        <v>ERREUR</v>
      </c>
      <c r="G44" s="16">
        <f t="shared" si="49"/>
        <v>-1</v>
      </c>
      <c r="H44" s="16">
        <f t="shared" si="49"/>
        <v>-1</v>
      </c>
      <c r="I44" s="16">
        <f t="shared" si="49"/>
        <v>-1</v>
      </c>
      <c r="J44" s="16">
        <f t="shared" si="49"/>
        <v>-1</v>
      </c>
      <c r="K44" s="16">
        <f t="shared" si="49"/>
        <v>-1</v>
      </c>
      <c r="L44" s="16">
        <f t="shared" si="49"/>
        <v>-1</v>
      </c>
      <c r="M44" s="16">
        <f t="shared" si="49"/>
        <v>-1</v>
      </c>
      <c r="N44" s="16">
        <f t="shared" si="49"/>
        <v>-1</v>
      </c>
      <c r="O44" s="90"/>
      <c r="P44" s="90"/>
      <c r="Q44" s="90"/>
      <c r="R44" s="90"/>
      <c r="S44" s="90"/>
      <c r="T44" s="90"/>
      <c r="U44" s="90"/>
      <c r="V44" s="90"/>
      <c r="W44" s="90"/>
      <c r="X44" s="90"/>
      <c r="Y44" s="90"/>
      <c r="Z44" s="90"/>
      <c r="AA44" s="90"/>
    </row>
    <row r="45" spans="1:27" ht="21" x14ac:dyDescent="0.45">
      <c r="A45" s="47" t="str">
        <f t="shared" si="41"/>
        <v>Sélectionner activité</v>
      </c>
      <c r="B45" s="45" t="s">
        <v>300</v>
      </c>
      <c r="C45" s="43" t="s">
        <v>273</v>
      </c>
      <c r="D45" s="16">
        <f>VLOOKUP(C45,'1. Questionnaire'!D:F,3,FALSE)</f>
        <v>0</v>
      </c>
      <c r="E45" s="91" t="str">
        <f t="shared" si="42"/>
        <v>ERREUR</v>
      </c>
      <c r="F45" s="92" t="str">
        <f t="shared" si="43"/>
        <v>ERREUR</v>
      </c>
      <c r="G45" s="16">
        <f t="shared" ref="G45:M45" si="50">IF($D45="Oui",1,0)</f>
        <v>0</v>
      </c>
      <c r="H45" s="16">
        <f t="shared" si="49"/>
        <v>-1</v>
      </c>
      <c r="I45" s="16">
        <f t="shared" si="50"/>
        <v>0</v>
      </c>
      <c r="J45" s="16">
        <f t="shared" si="49"/>
        <v>-1</v>
      </c>
      <c r="K45" s="16">
        <f t="shared" si="50"/>
        <v>0</v>
      </c>
      <c r="L45" s="16">
        <f t="shared" si="49"/>
        <v>-1</v>
      </c>
      <c r="M45" s="16">
        <f t="shared" si="50"/>
        <v>0</v>
      </c>
      <c r="N45" s="16">
        <f t="shared" si="49"/>
        <v>-1</v>
      </c>
      <c r="O45" s="90"/>
      <c r="P45" s="90"/>
      <c r="Q45" s="90"/>
      <c r="R45" s="90"/>
      <c r="S45" s="90"/>
      <c r="T45" s="90"/>
      <c r="U45" s="90"/>
      <c r="V45" s="90"/>
      <c r="W45" s="90"/>
      <c r="X45" s="90"/>
      <c r="Y45" s="90"/>
      <c r="Z45" s="90"/>
      <c r="AA45" s="90"/>
    </row>
    <row r="46" spans="1:27" ht="21" x14ac:dyDescent="0.45">
      <c r="A46" s="47" t="str">
        <f t="shared" si="41"/>
        <v>Sélectionner activité</v>
      </c>
      <c r="B46" s="45" t="s">
        <v>301</v>
      </c>
      <c r="C46" s="43" t="s">
        <v>272</v>
      </c>
      <c r="D46" s="16">
        <f>VLOOKUP(C46,'1. Questionnaire'!D:F,3,FALSE)</f>
        <v>0</v>
      </c>
      <c r="E46" s="91" t="str">
        <f t="shared" si="42"/>
        <v>ERREUR</v>
      </c>
      <c r="F46" s="92" t="str">
        <f t="shared" si="43"/>
        <v>ERREUR</v>
      </c>
      <c r="G46" s="16">
        <f t="shared" si="49"/>
        <v>-1</v>
      </c>
      <c r="H46" s="16">
        <f t="shared" si="49"/>
        <v>-1</v>
      </c>
      <c r="I46" s="16">
        <f t="shared" si="49"/>
        <v>-1</v>
      </c>
      <c r="J46" s="16">
        <f t="shared" si="49"/>
        <v>-1</v>
      </c>
      <c r="K46" s="16">
        <f t="shared" si="49"/>
        <v>-1</v>
      </c>
      <c r="L46" s="16">
        <f t="shared" si="49"/>
        <v>-1</v>
      </c>
      <c r="M46" s="16">
        <f t="shared" si="49"/>
        <v>-1</v>
      </c>
      <c r="N46" s="16">
        <f t="shared" si="49"/>
        <v>-1</v>
      </c>
      <c r="O46" s="90"/>
      <c r="P46" s="90"/>
      <c r="Q46" s="90"/>
      <c r="R46" s="90"/>
      <c r="S46" s="90"/>
      <c r="T46" s="90"/>
      <c r="U46" s="90"/>
      <c r="V46" s="90"/>
      <c r="W46" s="90"/>
      <c r="X46" s="90"/>
      <c r="Y46" s="90"/>
      <c r="Z46" s="90"/>
      <c r="AA46" s="90"/>
    </row>
    <row r="47" spans="1:27" ht="28.5" x14ac:dyDescent="0.45">
      <c r="A47" s="47" t="str">
        <f t="shared" si="41"/>
        <v>Sélectionner activité</v>
      </c>
      <c r="B47" s="45" t="s">
        <v>301</v>
      </c>
      <c r="C47" s="43" t="s">
        <v>462</v>
      </c>
      <c r="D47" s="16">
        <f>VLOOKUP(C47,'1. Questionnaire'!D:F,3,FALSE)</f>
        <v>0</v>
      </c>
      <c r="E47" s="91" t="str">
        <f t="shared" si="42"/>
        <v>ERREUR</v>
      </c>
      <c r="F47" s="92" t="str">
        <f t="shared" si="43"/>
        <v>ERREUR</v>
      </c>
      <c r="G47" s="16">
        <f t="shared" ref="G47:M47" si="51">IF($D47="Oui",1,0)</f>
        <v>0</v>
      </c>
      <c r="H47" s="16">
        <f t="shared" si="49"/>
        <v>-1</v>
      </c>
      <c r="I47" s="16">
        <f t="shared" si="51"/>
        <v>0</v>
      </c>
      <c r="J47" s="16">
        <f t="shared" si="49"/>
        <v>-1</v>
      </c>
      <c r="K47" s="16">
        <f t="shared" si="51"/>
        <v>0</v>
      </c>
      <c r="L47" s="16">
        <f t="shared" si="49"/>
        <v>-1</v>
      </c>
      <c r="M47" s="16">
        <f t="shared" si="51"/>
        <v>0</v>
      </c>
      <c r="N47" s="16">
        <f t="shared" si="49"/>
        <v>-1</v>
      </c>
      <c r="O47" s="90"/>
      <c r="P47" s="90"/>
      <c r="Q47" s="90"/>
      <c r="R47" s="90"/>
      <c r="S47" s="90"/>
      <c r="T47" s="90"/>
      <c r="U47" s="90"/>
      <c r="V47" s="90"/>
      <c r="W47" s="90"/>
      <c r="X47" s="90"/>
      <c r="Y47" s="90"/>
      <c r="Z47" s="90"/>
      <c r="AA47" s="90"/>
    </row>
    <row r="48" spans="1:27" x14ac:dyDescent="0.45">
      <c r="A48"/>
      <c r="B48"/>
      <c r="D48" s="90"/>
      <c r="E48" s="90"/>
      <c r="F48" s="90"/>
      <c r="G48" s="90"/>
      <c r="H48" s="90"/>
      <c r="I48" s="90"/>
      <c r="J48" s="90"/>
      <c r="K48" s="90"/>
      <c r="L48" s="90"/>
      <c r="M48" s="90"/>
      <c r="N48" s="90"/>
      <c r="O48" s="90"/>
      <c r="P48" s="90"/>
      <c r="Q48" s="90"/>
      <c r="R48" s="90"/>
      <c r="S48" s="90"/>
      <c r="T48" s="90"/>
      <c r="U48" s="90"/>
      <c r="V48" s="90"/>
      <c r="W48" s="90"/>
      <c r="X48" s="90"/>
      <c r="Y48" s="90"/>
      <c r="Z48" s="90"/>
      <c r="AA48" s="90"/>
    </row>
    <row r="49" spans="1:27" x14ac:dyDescent="0.45">
      <c r="A49" s="48" t="s">
        <v>289</v>
      </c>
      <c r="B49" s="46"/>
      <c r="C49" s="140" t="s">
        <v>68</v>
      </c>
      <c r="D49" s="90"/>
      <c r="E49" s="90"/>
      <c r="F49" s="90"/>
      <c r="G49" s="90"/>
      <c r="H49" s="90"/>
      <c r="I49" s="90"/>
      <c r="J49" s="90"/>
      <c r="K49" s="90"/>
      <c r="L49" s="90"/>
      <c r="M49" s="90"/>
      <c r="N49" s="90"/>
      <c r="O49" s="90"/>
      <c r="P49" s="90"/>
      <c r="Q49" s="90"/>
      <c r="R49" s="90"/>
      <c r="S49" s="90"/>
      <c r="T49" s="90"/>
      <c r="U49" s="90"/>
      <c r="V49" s="90"/>
      <c r="W49" s="90"/>
      <c r="X49" s="90"/>
      <c r="Y49" s="90"/>
      <c r="Z49" s="90"/>
      <c r="AA49" s="90"/>
    </row>
    <row r="50" spans="1:27" x14ac:dyDescent="0.45">
      <c r="B50" s="58"/>
      <c r="C50" s="58"/>
      <c r="G50" s="90"/>
      <c r="H50" s="90"/>
      <c r="I50" s="90"/>
      <c r="J50" s="90"/>
      <c r="K50" s="90"/>
      <c r="L50" s="90"/>
      <c r="M50" s="90"/>
      <c r="N50" s="90"/>
      <c r="O50" s="90"/>
      <c r="P50" s="90"/>
      <c r="Q50" s="90"/>
      <c r="R50" s="90"/>
      <c r="S50" s="90"/>
      <c r="T50" s="90"/>
      <c r="U50" s="90"/>
      <c r="V50" s="90"/>
      <c r="W50" s="90"/>
      <c r="X50" s="90"/>
      <c r="Y50" s="90"/>
      <c r="Z50" s="90"/>
      <c r="AA50" s="90"/>
    </row>
    <row r="51" spans="1:27" ht="21" x14ac:dyDescent="0.45">
      <c r="A51" s="47" t="str">
        <f>IFERROR(VLOOKUP($D$3,$O$55:$P$58,2,FALSE),"Sélectionner activité")</f>
        <v>Sélectionner activité</v>
      </c>
      <c r="B51" s="45" t="s">
        <v>302</v>
      </c>
      <c r="C51" s="43" t="s">
        <v>268</v>
      </c>
      <c r="D51" s="16">
        <f>VLOOKUP(C51,'1. Questionnaire'!D:F,3,FALSE)</f>
        <v>0</v>
      </c>
      <c r="E51" s="91" t="str">
        <f>IF($E$3=$G$7,G51,IF($E$3=$H$7,H51,IF($E$3=$I$7,I51,IF($E$3=$J$7,J51,IF($E$3=$K$7,K51,IF($E$3=$L$7,L51,IF($E$3=$M$7,M51,IF($E$3=$N$7,N51,"ERREUR"))))))))</f>
        <v>ERREUR</v>
      </c>
      <c r="F51" s="92" t="str">
        <f t="shared" ref="F51:F55" si="52">E51</f>
        <v>ERREUR</v>
      </c>
      <c r="G51" s="16">
        <f t="shared" ref="G51:M52" si="53">IF($D51="Oui",1,0)</f>
        <v>0</v>
      </c>
      <c r="H51" s="16">
        <f t="shared" ref="H51:H55" si="54">IF($D51="Oui",1,-1)</f>
        <v>-1</v>
      </c>
      <c r="I51" s="16">
        <f t="shared" si="53"/>
        <v>0</v>
      </c>
      <c r="J51" s="16">
        <f t="shared" ref="J51:J55" si="55">IF($D51="Oui",1,-1)</f>
        <v>-1</v>
      </c>
      <c r="K51" s="16">
        <f t="shared" si="53"/>
        <v>0</v>
      </c>
      <c r="L51" s="16">
        <f t="shared" ref="L51:L55" si="56">IF($D51="Oui",1,-1)</f>
        <v>-1</v>
      </c>
      <c r="M51" s="16">
        <f t="shared" si="53"/>
        <v>0</v>
      </c>
      <c r="N51" s="16">
        <f t="shared" ref="N51:N55" si="57">IF($D51="Oui",1,-1)</f>
        <v>-1</v>
      </c>
      <c r="O51" s="90"/>
      <c r="P51" s="90"/>
      <c r="Q51" s="90"/>
      <c r="R51" s="90"/>
      <c r="S51" s="90"/>
      <c r="T51" s="90"/>
      <c r="U51" s="90"/>
      <c r="V51" s="90"/>
      <c r="W51" s="90"/>
      <c r="X51" s="90"/>
      <c r="Y51" s="90"/>
      <c r="Z51" s="90"/>
      <c r="AA51" s="90"/>
    </row>
    <row r="52" spans="1:27" ht="21" x14ac:dyDescent="0.45">
      <c r="A52" s="47" t="str">
        <f>IFERROR(VLOOKUP($D$3,$O$55:$P$58,2,FALSE),"Sélectionner activité")</f>
        <v>Sélectionner activité</v>
      </c>
      <c r="B52" s="45" t="s">
        <v>303</v>
      </c>
      <c r="C52" s="43" t="s">
        <v>267</v>
      </c>
      <c r="D52" s="16">
        <f>VLOOKUP(C52,'1. Questionnaire'!D:F,3,FALSE)</f>
        <v>0</v>
      </c>
      <c r="E52" s="91" t="str">
        <f>IF($E$3=$G$7,G52,IF($E$3=$H$7,H52,IF($E$3=$I$7,I52,IF($E$3=$J$7,J52,IF($E$3=$K$7,K52,IF($E$3=$L$7,L52,IF($E$3=$M$7,M52,IF($E$3=$N$7,N52,"ERREUR"))))))))</f>
        <v>ERREUR</v>
      </c>
      <c r="F52" s="92" t="str">
        <f t="shared" si="52"/>
        <v>ERREUR</v>
      </c>
      <c r="G52" s="16">
        <f t="shared" si="53"/>
        <v>0</v>
      </c>
      <c r="H52" s="16">
        <f t="shared" si="54"/>
        <v>-1</v>
      </c>
      <c r="I52" s="16">
        <f t="shared" si="53"/>
        <v>0</v>
      </c>
      <c r="J52" s="16">
        <f t="shared" si="55"/>
        <v>-1</v>
      </c>
      <c r="K52" s="16">
        <f t="shared" si="53"/>
        <v>0</v>
      </c>
      <c r="L52" s="16">
        <f t="shared" si="56"/>
        <v>-1</v>
      </c>
      <c r="M52" s="16">
        <f t="shared" si="53"/>
        <v>0</v>
      </c>
      <c r="N52" s="16">
        <f t="shared" si="57"/>
        <v>-1</v>
      </c>
      <c r="O52" s="90"/>
      <c r="P52" s="90"/>
      <c r="Q52" s="90"/>
      <c r="R52" s="90"/>
      <c r="S52" s="90"/>
      <c r="T52" s="90"/>
      <c r="U52" s="90"/>
      <c r="V52" s="90"/>
      <c r="W52" s="90"/>
      <c r="X52" s="90"/>
      <c r="Y52" s="90"/>
      <c r="Z52" s="90"/>
      <c r="AA52" s="90"/>
    </row>
    <row r="53" spans="1:27" ht="42.75" x14ac:dyDescent="0.45">
      <c r="A53" s="47" t="str">
        <f>IFERROR(VLOOKUP($D$3,$O$55:$P$58,2,FALSE),"Sélectionner activité")</f>
        <v>Sélectionner activité</v>
      </c>
      <c r="B53" s="45" t="s">
        <v>304</v>
      </c>
      <c r="C53" s="43" t="s">
        <v>269</v>
      </c>
      <c r="D53" s="16">
        <f>VLOOKUP(C53,'1. Questionnaire'!D:F,3,FALSE)</f>
        <v>0</v>
      </c>
      <c r="E53" s="91" t="str">
        <f>IF($E$3=$G$7,G53,IF($E$3=$H$7,H53,IF($E$3=$I$7,I53,IF($E$3=$J$7,J53,IF($E$3=$K$7,K53,IF($E$3=$L$7,L53,IF($E$3=$M$7,M53,IF($E$3=$N$7,N53,"ERREUR"))))))))</f>
        <v>ERREUR</v>
      </c>
      <c r="F53" s="92" t="str">
        <f t="shared" si="52"/>
        <v>ERREUR</v>
      </c>
      <c r="G53" s="16">
        <f t="shared" ref="G53:M53" si="58">IF($D53="Oui",1,-1)</f>
        <v>-1</v>
      </c>
      <c r="H53" s="16">
        <f t="shared" si="54"/>
        <v>-1</v>
      </c>
      <c r="I53" s="16">
        <f t="shared" si="58"/>
        <v>-1</v>
      </c>
      <c r="J53" s="16">
        <f t="shared" si="55"/>
        <v>-1</v>
      </c>
      <c r="K53" s="16">
        <f t="shared" si="58"/>
        <v>-1</v>
      </c>
      <c r="L53" s="16">
        <f t="shared" si="56"/>
        <v>-1</v>
      </c>
      <c r="M53" s="16">
        <f t="shared" si="58"/>
        <v>-1</v>
      </c>
      <c r="N53" s="16">
        <f t="shared" si="57"/>
        <v>-1</v>
      </c>
      <c r="O53" s="90"/>
      <c r="P53" s="90"/>
      <c r="Q53" s="90"/>
      <c r="R53" s="90"/>
      <c r="S53" s="90"/>
      <c r="T53" s="90"/>
      <c r="U53" s="90"/>
      <c r="V53" s="90"/>
      <c r="W53" s="90"/>
      <c r="X53" s="90"/>
      <c r="Y53" s="90"/>
      <c r="Z53" s="90"/>
      <c r="AA53" s="90"/>
    </row>
    <row r="54" spans="1:27" ht="21" x14ac:dyDescent="0.45">
      <c r="A54" s="47" t="str">
        <f>IFERROR(VLOOKUP($D$3,$O$55:$P$58,2,FALSE),"Sélectionner activité")</f>
        <v>Sélectionner activité</v>
      </c>
      <c r="B54" s="45" t="s">
        <v>304</v>
      </c>
      <c r="C54" s="43" t="s">
        <v>271</v>
      </c>
      <c r="D54" s="16">
        <f>VLOOKUP(C54,'1. Questionnaire'!D:F,3,FALSE)</f>
        <v>0</v>
      </c>
      <c r="E54" s="91" t="str">
        <f>IF($E$3=$G$7,G54,IF($E$3=$H$7,H54,IF($E$3=$I$7,I54,IF($E$3=$J$7,J54,IF($E$3=$K$7,K54,IF($E$3=$L$7,L54,IF($E$3=$M$7,M54,IF($E$3=$N$7,N54,"ERREUR"))))))))</f>
        <v>ERREUR</v>
      </c>
      <c r="F54" s="92" t="str">
        <f t="shared" si="52"/>
        <v>ERREUR</v>
      </c>
      <c r="G54" s="16">
        <f t="shared" ref="G54:M55" si="59">IF($D54="Oui",1,0)</f>
        <v>0</v>
      </c>
      <c r="H54" s="16">
        <f t="shared" si="54"/>
        <v>-1</v>
      </c>
      <c r="I54" s="16">
        <f t="shared" si="59"/>
        <v>0</v>
      </c>
      <c r="J54" s="16">
        <f t="shared" si="55"/>
        <v>-1</v>
      </c>
      <c r="K54" s="16">
        <f t="shared" si="59"/>
        <v>0</v>
      </c>
      <c r="L54" s="16">
        <f t="shared" si="56"/>
        <v>-1</v>
      </c>
      <c r="M54" s="16">
        <f t="shared" si="59"/>
        <v>0</v>
      </c>
      <c r="N54" s="16">
        <f t="shared" si="57"/>
        <v>-1</v>
      </c>
      <c r="O54" s="90"/>
      <c r="P54" s="90"/>
      <c r="Q54" s="90"/>
      <c r="R54" s="90"/>
      <c r="S54" s="90"/>
      <c r="T54" s="90"/>
      <c r="U54" s="90"/>
      <c r="V54" s="90"/>
      <c r="W54" s="90"/>
      <c r="X54" s="90"/>
      <c r="Y54" s="90"/>
      <c r="Z54" s="90"/>
      <c r="AA54" s="90"/>
    </row>
    <row r="55" spans="1:27" ht="21" x14ac:dyDescent="0.45">
      <c r="A55" s="47" t="str">
        <f>IFERROR(VLOOKUP($D$3,$O$55:$P$58,2,FALSE),"Sélectionner activité")</f>
        <v>Sélectionner activité</v>
      </c>
      <c r="B55" s="45" t="s">
        <v>305</v>
      </c>
      <c r="C55" s="43" t="s">
        <v>270</v>
      </c>
      <c r="D55" s="16">
        <f>VLOOKUP(C55,'1. Questionnaire'!D:F,3,FALSE)</f>
        <v>0</v>
      </c>
      <c r="E55" s="91" t="str">
        <f>IF($E$3=$G$7,G55,IF($E$3=$H$7,H55,IF($E$3=$I$7,I55,IF($E$3=$J$7,J55,IF($E$3=$K$7,K55,IF($E$3=$L$7,L55,IF($E$3=$M$7,M55,IF($E$3=$N$7,N55,"ERREUR"))))))))</f>
        <v>ERREUR</v>
      </c>
      <c r="F55" s="92" t="str">
        <f t="shared" si="52"/>
        <v>ERREUR</v>
      </c>
      <c r="G55" s="16">
        <f t="shared" si="59"/>
        <v>0</v>
      </c>
      <c r="H55" s="16">
        <f t="shared" si="54"/>
        <v>-1</v>
      </c>
      <c r="I55" s="16">
        <f t="shared" si="59"/>
        <v>0</v>
      </c>
      <c r="J55" s="16">
        <f t="shared" si="55"/>
        <v>-1</v>
      </c>
      <c r="K55" s="16">
        <f t="shared" si="59"/>
        <v>0</v>
      </c>
      <c r="L55" s="16">
        <f t="shared" si="56"/>
        <v>-1</v>
      </c>
      <c r="M55" s="16">
        <f t="shared" si="59"/>
        <v>0</v>
      </c>
      <c r="N55" s="16">
        <f t="shared" si="57"/>
        <v>-1</v>
      </c>
      <c r="O55" s="90"/>
      <c r="P55" s="90"/>
      <c r="Q55" s="90"/>
      <c r="R55" s="90"/>
      <c r="S55" s="90"/>
      <c r="T55" s="90"/>
      <c r="U55" s="90"/>
      <c r="V55" s="90"/>
      <c r="W55" s="90"/>
      <c r="X55" s="90"/>
      <c r="Y55" s="90"/>
      <c r="Z55" s="90"/>
      <c r="AA55" s="90"/>
    </row>
    <row r="56" spans="1:27" x14ac:dyDescent="0.45">
      <c r="A56" s="50"/>
      <c r="B56" s="50"/>
      <c r="D56" s="90"/>
      <c r="E56" s="90"/>
      <c r="F56" s="90"/>
      <c r="G56" s="90"/>
      <c r="H56" s="90"/>
      <c r="I56" s="90"/>
      <c r="J56" s="90"/>
      <c r="K56" s="90"/>
      <c r="L56" s="90"/>
      <c r="M56" s="90"/>
      <c r="N56" s="90"/>
      <c r="O56" s="90"/>
      <c r="P56" s="90"/>
      <c r="Q56" s="90"/>
      <c r="R56" s="90"/>
      <c r="S56" s="90"/>
      <c r="T56" s="90"/>
      <c r="U56" s="90"/>
      <c r="V56" s="90"/>
      <c r="W56" s="90"/>
      <c r="X56" s="90"/>
      <c r="Y56" s="90"/>
      <c r="Z56" s="90"/>
      <c r="AA56" s="90"/>
    </row>
    <row r="57" spans="1:27" x14ac:dyDescent="0.45">
      <c r="A57" s="48" t="s">
        <v>274</v>
      </c>
      <c r="B57" s="46"/>
      <c r="C57" s="140" t="s">
        <v>275</v>
      </c>
      <c r="D57" s="90"/>
      <c r="E57" s="90"/>
      <c r="F57" s="90"/>
      <c r="G57" s="90"/>
      <c r="H57" s="90"/>
      <c r="I57" s="90"/>
      <c r="J57" s="90"/>
      <c r="K57" s="90"/>
      <c r="L57" s="90"/>
      <c r="M57" s="90"/>
      <c r="N57" s="90"/>
      <c r="O57" s="90"/>
      <c r="P57" s="90"/>
      <c r="Q57" s="90"/>
      <c r="R57" s="90"/>
      <c r="S57" s="90"/>
      <c r="T57" s="90"/>
      <c r="U57" s="90"/>
      <c r="V57" s="90"/>
      <c r="W57" s="90"/>
      <c r="X57" s="90"/>
      <c r="Y57" s="90"/>
      <c r="Z57" s="90"/>
      <c r="AA57" s="90"/>
    </row>
    <row r="58" spans="1:27" x14ac:dyDescent="0.45">
      <c r="A58" s="49"/>
      <c r="B58" s="58"/>
      <c r="C58" s="58"/>
      <c r="G58" s="90"/>
      <c r="H58" s="90"/>
      <c r="I58" s="90"/>
      <c r="J58" s="90"/>
      <c r="K58" s="90"/>
      <c r="L58" s="90"/>
      <c r="M58" s="90"/>
      <c r="N58" s="90"/>
      <c r="O58" s="90"/>
      <c r="P58" s="90"/>
      <c r="Q58" s="90"/>
      <c r="R58" s="90"/>
      <c r="S58" s="90"/>
      <c r="T58" s="90"/>
      <c r="U58" s="90"/>
      <c r="V58" s="90"/>
      <c r="W58" s="90"/>
      <c r="X58" s="90"/>
      <c r="Y58" s="90"/>
      <c r="Z58" s="90"/>
      <c r="AA58" s="90"/>
    </row>
    <row r="59" spans="1:27" ht="28.5" x14ac:dyDescent="0.45">
      <c r="A59" s="47" t="str">
        <f t="shared" ref="A59:A65" si="60">IFERROR(VLOOKUP($D$3,$O$63:$P$66,2,FALSE),"Sélectionner activité")</f>
        <v>Sélectionner activité</v>
      </c>
      <c r="B59" s="45" t="s">
        <v>306</v>
      </c>
      <c r="C59" s="43" t="s">
        <v>190</v>
      </c>
      <c r="D59" s="16">
        <f>VLOOKUP(C59,'1. Questionnaire'!D:F,3,FALSE)</f>
        <v>0</v>
      </c>
      <c r="E59" s="91" t="str">
        <f t="shared" ref="E59:E65" si="61">IF($E$3=$G$7,G59,IF($E$3=$H$7,H59,IF($E$3=$I$7,I59,IF($E$3=$J$7,J59,IF($E$3=$K$7,K59,IF($E$3=$L$7,L59,IF($E$3=$M$7,M59,IF($E$3=$N$7,N59,"ERREUR"))))))))</f>
        <v>ERREUR</v>
      </c>
      <c r="F59" s="92" t="str">
        <f t="shared" ref="F59:F65" si="62">E59</f>
        <v>ERREUR</v>
      </c>
      <c r="G59" s="16">
        <f t="shared" ref="G59:M61" si="63">IF($D59="Oui",1,0)</f>
        <v>0</v>
      </c>
      <c r="H59" s="16">
        <f t="shared" ref="H59:H65" si="64">IF($D59="Oui",1,-1)</f>
        <v>-1</v>
      </c>
      <c r="I59" s="16">
        <f t="shared" si="63"/>
        <v>0</v>
      </c>
      <c r="J59" s="16">
        <f t="shared" ref="J59:J65" si="65">IF($D59="Oui",1,-1)</f>
        <v>-1</v>
      </c>
      <c r="K59" s="16">
        <f t="shared" si="63"/>
        <v>0</v>
      </c>
      <c r="L59" s="16">
        <f t="shared" ref="L59:L65" si="66">IF($D59="Oui",1,-1)</f>
        <v>-1</v>
      </c>
      <c r="M59" s="16">
        <f t="shared" si="63"/>
        <v>0</v>
      </c>
      <c r="N59" s="16">
        <f t="shared" ref="N59:N65" si="67">IF($D59="Oui",1,-1)</f>
        <v>-1</v>
      </c>
      <c r="O59" s="90"/>
      <c r="P59" s="90"/>
      <c r="Q59" s="90"/>
      <c r="R59" s="90"/>
      <c r="S59" s="90"/>
      <c r="T59" s="90"/>
      <c r="U59" s="90"/>
      <c r="V59" s="90"/>
      <c r="W59" s="90"/>
      <c r="X59" s="90"/>
      <c r="Y59" s="90"/>
      <c r="Z59" s="90"/>
      <c r="AA59" s="90"/>
    </row>
    <row r="60" spans="1:27" ht="28.5" x14ac:dyDescent="0.45">
      <c r="A60" s="47" t="str">
        <f t="shared" si="60"/>
        <v>Sélectionner activité</v>
      </c>
      <c r="B60" s="45" t="s">
        <v>306</v>
      </c>
      <c r="C60" s="43" t="s">
        <v>105</v>
      </c>
      <c r="D60" s="16">
        <f>VLOOKUP(C60,'1. Questionnaire'!D:F,3,FALSE)</f>
        <v>0</v>
      </c>
      <c r="E60" s="91" t="str">
        <f t="shared" si="61"/>
        <v>ERREUR</v>
      </c>
      <c r="F60" s="92" t="str">
        <f t="shared" si="62"/>
        <v>ERREUR</v>
      </c>
      <c r="G60" s="16">
        <f t="shared" si="63"/>
        <v>0</v>
      </c>
      <c r="H60" s="16">
        <f t="shared" si="64"/>
        <v>-1</v>
      </c>
      <c r="I60" s="16">
        <f t="shared" si="63"/>
        <v>0</v>
      </c>
      <c r="J60" s="16">
        <f t="shared" si="65"/>
        <v>-1</v>
      </c>
      <c r="K60" s="16">
        <f t="shared" si="63"/>
        <v>0</v>
      </c>
      <c r="L60" s="16">
        <f t="shared" si="66"/>
        <v>-1</v>
      </c>
      <c r="M60" s="16">
        <f t="shared" si="63"/>
        <v>0</v>
      </c>
      <c r="N60" s="16">
        <f t="shared" si="67"/>
        <v>-1</v>
      </c>
      <c r="O60" s="90"/>
      <c r="P60" s="90"/>
      <c r="Q60" s="90"/>
      <c r="R60" s="90"/>
      <c r="S60" s="90"/>
      <c r="T60" s="90"/>
      <c r="U60" s="90"/>
      <c r="V60" s="90"/>
      <c r="W60" s="90"/>
      <c r="X60" s="90"/>
      <c r="Y60" s="90"/>
      <c r="Z60" s="90"/>
      <c r="AA60" s="90"/>
    </row>
    <row r="61" spans="1:27" ht="28.5" x14ac:dyDescent="0.45">
      <c r="A61" s="47" t="str">
        <f t="shared" si="60"/>
        <v>Sélectionner activité</v>
      </c>
      <c r="B61" s="45" t="s">
        <v>307</v>
      </c>
      <c r="C61" s="43" t="s">
        <v>80</v>
      </c>
      <c r="D61" s="16">
        <f>VLOOKUP(C61,'1. Questionnaire'!D:F,3,FALSE)</f>
        <v>0</v>
      </c>
      <c r="E61" s="91" t="str">
        <f t="shared" si="61"/>
        <v>ERREUR</v>
      </c>
      <c r="F61" s="92" t="str">
        <f t="shared" si="62"/>
        <v>ERREUR</v>
      </c>
      <c r="G61" s="16">
        <f t="shared" si="63"/>
        <v>0</v>
      </c>
      <c r="H61" s="16">
        <f t="shared" si="64"/>
        <v>-1</v>
      </c>
      <c r="I61" s="16">
        <f t="shared" si="63"/>
        <v>0</v>
      </c>
      <c r="J61" s="16">
        <f t="shared" si="65"/>
        <v>-1</v>
      </c>
      <c r="K61" s="16">
        <f t="shared" si="63"/>
        <v>0</v>
      </c>
      <c r="L61" s="16">
        <f t="shared" si="66"/>
        <v>-1</v>
      </c>
      <c r="M61" s="16">
        <f t="shared" si="63"/>
        <v>0</v>
      </c>
      <c r="N61" s="16">
        <f t="shared" si="67"/>
        <v>-1</v>
      </c>
      <c r="O61" s="90"/>
      <c r="P61" s="90"/>
      <c r="Q61" s="90"/>
      <c r="R61" s="90"/>
      <c r="S61" s="90"/>
      <c r="T61" s="90"/>
      <c r="U61" s="90"/>
      <c r="V61" s="90"/>
      <c r="W61" s="90"/>
      <c r="X61" s="90"/>
      <c r="Y61" s="90"/>
      <c r="Z61" s="90"/>
      <c r="AA61" s="90"/>
    </row>
    <row r="62" spans="1:27" ht="28.5" x14ac:dyDescent="0.45">
      <c r="A62" s="47" t="str">
        <f t="shared" si="60"/>
        <v>Sélectionner activité</v>
      </c>
      <c r="B62" s="45" t="s">
        <v>308</v>
      </c>
      <c r="C62" s="43" t="s">
        <v>81</v>
      </c>
      <c r="D62" s="16">
        <f>VLOOKUP(C62,'1. Questionnaire'!D:F,3,FALSE)</f>
        <v>0</v>
      </c>
      <c r="E62" s="91" t="str">
        <f t="shared" si="61"/>
        <v>ERREUR</v>
      </c>
      <c r="F62" s="92" t="str">
        <f t="shared" si="62"/>
        <v>ERREUR</v>
      </c>
      <c r="G62" s="16">
        <f t="shared" ref="G62:N64" si="68">IF($D62="Oui",1,-1)</f>
        <v>-1</v>
      </c>
      <c r="H62" s="16">
        <f t="shared" si="68"/>
        <v>-1</v>
      </c>
      <c r="I62" s="16">
        <f t="shared" si="68"/>
        <v>-1</v>
      </c>
      <c r="J62" s="16">
        <f t="shared" si="68"/>
        <v>-1</v>
      </c>
      <c r="K62" s="16">
        <f t="shared" si="68"/>
        <v>-1</v>
      </c>
      <c r="L62" s="16">
        <f t="shared" si="68"/>
        <v>-1</v>
      </c>
      <c r="M62" s="16">
        <f t="shared" si="68"/>
        <v>-1</v>
      </c>
      <c r="N62" s="16">
        <f t="shared" si="68"/>
        <v>-1</v>
      </c>
      <c r="O62" s="90"/>
      <c r="P62" s="90"/>
      <c r="Q62" s="90"/>
      <c r="R62" s="90"/>
      <c r="S62" s="90"/>
      <c r="T62" s="90"/>
      <c r="U62" s="90"/>
      <c r="V62" s="90"/>
      <c r="W62" s="90"/>
      <c r="X62" s="90"/>
      <c r="Y62" s="90"/>
      <c r="Z62" s="90"/>
      <c r="AA62" s="90"/>
    </row>
    <row r="63" spans="1:27" ht="28.5" x14ac:dyDescent="0.45">
      <c r="A63" s="47" t="str">
        <f t="shared" si="60"/>
        <v>Sélectionner activité</v>
      </c>
      <c r="B63" s="45" t="s">
        <v>308</v>
      </c>
      <c r="C63" s="55" t="s">
        <v>458</v>
      </c>
      <c r="D63" s="16">
        <f>VLOOKUP(C63,'1. Questionnaire'!D:F,3,FALSE)</f>
        <v>0</v>
      </c>
      <c r="E63" s="91" t="str">
        <f t="shared" si="61"/>
        <v>ERREUR</v>
      </c>
      <c r="F63" s="92" t="str">
        <f t="shared" si="62"/>
        <v>ERREUR</v>
      </c>
      <c r="G63" s="16">
        <f t="shared" si="68"/>
        <v>-1</v>
      </c>
      <c r="H63" s="16">
        <f t="shared" si="68"/>
        <v>-1</v>
      </c>
      <c r="I63" s="16">
        <f t="shared" si="68"/>
        <v>-1</v>
      </c>
      <c r="J63" s="16">
        <f t="shared" si="68"/>
        <v>-1</v>
      </c>
      <c r="K63" s="16">
        <f t="shared" si="68"/>
        <v>-1</v>
      </c>
      <c r="L63" s="16">
        <f t="shared" si="68"/>
        <v>-1</v>
      </c>
      <c r="M63" s="16">
        <f t="shared" si="68"/>
        <v>-1</v>
      </c>
      <c r="N63" s="16">
        <f t="shared" si="68"/>
        <v>-1</v>
      </c>
      <c r="O63" s="90"/>
      <c r="P63" s="90"/>
      <c r="Q63" s="90"/>
      <c r="R63" s="90"/>
      <c r="S63" s="90"/>
      <c r="T63" s="90"/>
      <c r="U63" s="90"/>
      <c r="V63" s="90"/>
      <c r="W63" s="90"/>
      <c r="X63" s="90"/>
      <c r="Y63" s="90"/>
      <c r="Z63" s="90"/>
      <c r="AA63" s="90"/>
    </row>
    <row r="64" spans="1:27" ht="21" x14ac:dyDescent="0.45">
      <c r="A64" s="47" t="str">
        <f t="shared" si="60"/>
        <v>Sélectionner activité</v>
      </c>
      <c r="B64" s="45" t="s">
        <v>309</v>
      </c>
      <c r="C64" s="43" t="s">
        <v>90</v>
      </c>
      <c r="D64" s="16">
        <f>VLOOKUP(C64,'1. Questionnaire'!D:F,3,FALSE)</f>
        <v>0</v>
      </c>
      <c r="E64" s="91" t="str">
        <f t="shared" si="61"/>
        <v>ERREUR</v>
      </c>
      <c r="F64" s="92" t="str">
        <f t="shared" si="62"/>
        <v>ERREUR</v>
      </c>
      <c r="G64" s="16">
        <f t="shared" si="68"/>
        <v>-1</v>
      </c>
      <c r="H64" s="16">
        <f t="shared" si="68"/>
        <v>-1</v>
      </c>
      <c r="I64" s="16">
        <f t="shared" si="68"/>
        <v>-1</v>
      </c>
      <c r="J64" s="16">
        <f t="shared" si="68"/>
        <v>-1</v>
      </c>
      <c r="K64" s="16">
        <f t="shared" si="68"/>
        <v>-1</v>
      </c>
      <c r="L64" s="16">
        <f t="shared" si="68"/>
        <v>-1</v>
      </c>
      <c r="M64" s="16">
        <f t="shared" si="68"/>
        <v>-1</v>
      </c>
      <c r="N64" s="16">
        <f t="shared" si="68"/>
        <v>-1</v>
      </c>
      <c r="O64" s="90"/>
      <c r="P64" s="90"/>
      <c r="Q64" s="90"/>
      <c r="R64" s="90"/>
      <c r="S64" s="90"/>
      <c r="T64" s="90"/>
      <c r="U64" s="90"/>
      <c r="V64" s="90"/>
      <c r="W64" s="90"/>
      <c r="X64" s="90"/>
      <c r="Y64" s="90"/>
      <c r="Z64" s="90"/>
      <c r="AA64" s="90"/>
    </row>
    <row r="65" spans="1:27" ht="42.75" x14ac:dyDescent="0.45">
      <c r="A65" s="47" t="str">
        <f t="shared" si="60"/>
        <v>Sélectionner activité</v>
      </c>
      <c r="B65" s="45" t="s">
        <v>309</v>
      </c>
      <c r="C65" s="55" t="s">
        <v>463</v>
      </c>
      <c r="D65" s="16">
        <f>VLOOKUP(C65,'1. Questionnaire'!D:F,3,FALSE)</f>
        <v>0</v>
      </c>
      <c r="E65" s="91" t="str">
        <f t="shared" si="61"/>
        <v>ERREUR</v>
      </c>
      <c r="F65" s="92" t="str">
        <f t="shared" si="62"/>
        <v>ERREUR</v>
      </c>
      <c r="G65" s="16">
        <f>IF($D65="Oui",1,0)</f>
        <v>0</v>
      </c>
      <c r="H65" s="16">
        <f t="shared" si="64"/>
        <v>-1</v>
      </c>
      <c r="I65" s="16">
        <f>IF($D65="Oui",1,0)</f>
        <v>0</v>
      </c>
      <c r="J65" s="16">
        <f t="shared" si="65"/>
        <v>-1</v>
      </c>
      <c r="K65" s="16">
        <f>IF($D65="Oui",1,0)</f>
        <v>0</v>
      </c>
      <c r="L65" s="16">
        <f t="shared" si="66"/>
        <v>-1</v>
      </c>
      <c r="M65" s="16">
        <f>IF($D65="Oui",1,0)</f>
        <v>0</v>
      </c>
      <c r="N65" s="16">
        <f t="shared" si="67"/>
        <v>-1</v>
      </c>
      <c r="O65" s="90"/>
      <c r="P65" s="90"/>
      <c r="Q65" s="90"/>
      <c r="R65" s="90"/>
      <c r="S65" s="90"/>
      <c r="T65" s="90"/>
      <c r="U65" s="90"/>
      <c r="V65" s="90"/>
      <c r="W65" s="90"/>
      <c r="X65" s="90"/>
      <c r="Y65" s="90"/>
      <c r="Z65" s="90"/>
      <c r="AA65" s="90"/>
    </row>
    <row r="66" spans="1:27" x14ac:dyDescent="0.45">
      <c r="A66" s="49"/>
      <c r="B66" s="49"/>
      <c r="C66" s="93"/>
      <c r="D66" s="90"/>
      <c r="E66" s="90"/>
      <c r="F66" s="90"/>
      <c r="G66" s="90"/>
      <c r="H66" s="90"/>
      <c r="I66" s="90"/>
      <c r="J66" s="90"/>
      <c r="K66" s="90"/>
      <c r="L66" s="90"/>
      <c r="M66" s="90"/>
      <c r="N66" s="90"/>
      <c r="O66" s="90"/>
      <c r="P66" s="90"/>
      <c r="Q66" s="90"/>
      <c r="R66" s="90"/>
      <c r="S66" s="90"/>
      <c r="T66" s="90"/>
      <c r="U66" s="90"/>
      <c r="V66" s="90"/>
      <c r="W66" s="90"/>
      <c r="X66" s="90"/>
      <c r="Y66" s="90"/>
      <c r="Z66" s="90"/>
      <c r="AA66" s="90"/>
    </row>
    <row r="67" spans="1:27" x14ac:dyDescent="0.45">
      <c r="A67" s="48" t="s">
        <v>277</v>
      </c>
      <c r="B67" s="46"/>
      <c r="C67" s="140" t="s">
        <v>279</v>
      </c>
      <c r="D67" s="90"/>
      <c r="E67" s="90"/>
      <c r="F67" s="90"/>
      <c r="G67" s="90"/>
      <c r="H67" s="90"/>
      <c r="I67" s="90"/>
      <c r="J67" s="90"/>
      <c r="K67" s="90"/>
      <c r="L67" s="90"/>
      <c r="M67" s="90"/>
      <c r="N67" s="90"/>
      <c r="O67" s="90"/>
      <c r="P67" s="90"/>
      <c r="Q67" s="90"/>
      <c r="R67" s="90"/>
      <c r="S67" s="90"/>
      <c r="T67" s="90"/>
      <c r="U67" s="90"/>
      <c r="V67" s="90"/>
      <c r="W67" s="90"/>
      <c r="X67" s="90"/>
      <c r="Y67" s="90"/>
      <c r="Z67" s="90"/>
      <c r="AA67" s="90"/>
    </row>
    <row r="68" spans="1:27" x14ac:dyDescent="0.45">
      <c r="A68" s="49"/>
      <c r="B68" s="58"/>
      <c r="C68" s="58"/>
      <c r="G68" s="90"/>
      <c r="H68" s="90"/>
      <c r="I68" s="90"/>
      <c r="J68" s="90"/>
      <c r="K68" s="90"/>
      <c r="L68" s="90"/>
      <c r="M68" s="90"/>
      <c r="N68" s="90"/>
      <c r="O68" s="90"/>
      <c r="P68" s="90"/>
      <c r="Q68" s="90"/>
      <c r="R68" s="90"/>
      <c r="S68" s="90"/>
      <c r="T68" s="90"/>
      <c r="U68" s="90"/>
      <c r="V68" s="90"/>
      <c r="W68" s="90"/>
      <c r="X68" s="90"/>
      <c r="Y68" s="90"/>
      <c r="Z68" s="90"/>
      <c r="AA68" s="90"/>
    </row>
    <row r="69" spans="1:27" ht="29" customHeight="1" x14ac:dyDescent="0.45">
      <c r="A69" s="53" t="str">
        <f t="shared" ref="A69:A76" si="69">IFERROR(VLOOKUP($D$3,$O$73:$P$76,2,FALSE),"Sélectionner activité")</f>
        <v>Sélectionner activité</v>
      </c>
      <c r="B69" s="54" t="s">
        <v>310</v>
      </c>
      <c r="C69" s="43" t="s">
        <v>470</v>
      </c>
      <c r="D69" s="16">
        <f>VLOOKUP(C69,'1. Questionnaire'!D:F,3,FALSE)</f>
        <v>0</v>
      </c>
      <c r="E69" s="91" t="str">
        <f t="shared" ref="E69:E76" si="70">IF($E$3=$G$7,G69,IF($E$3=$H$7,H69,IF($E$3=$I$7,I69,IF($E$3=$J$7,J69,IF($E$3=$K$7,K69,IF($E$3=$L$7,L69,IF($E$3=$M$7,M69,IF($E$3=$N$7,N69,"ERREUR"))))))))</f>
        <v>ERREUR</v>
      </c>
      <c r="F69" s="92" t="str">
        <f t="shared" ref="F69:F76" si="71">E69</f>
        <v>ERREUR</v>
      </c>
      <c r="G69" s="16">
        <f>IF($D69="Oui",1,0)</f>
        <v>0</v>
      </c>
      <c r="H69" s="16">
        <f t="shared" ref="H69:N76" si="72">IF($D69="Oui",1,-1)</f>
        <v>-1</v>
      </c>
      <c r="I69" s="16">
        <f>IF($D69="Oui",1,0)</f>
        <v>0</v>
      </c>
      <c r="J69" s="16">
        <f t="shared" si="72"/>
        <v>-1</v>
      </c>
      <c r="K69" s="16">
        <f>IF($D69="Oui",1,0)</f>
        <v>0</v>
      </c>
      <c r="L69" s="16">
        <f t="shared" si="72"/>
        <v>-1</v>
      </c>
      <c r="M69" s="16">
        <f>IF($D69="Oui",1,0)</f>
        <v>0</v>
      </c>
      <c r="N69" s="16">
        <f t="shared" si="72"/>
        <v>-1</v>
      </c>
      <c r="O69" s="90"/>
      <c r="P69" s="90"/>
      <c r="Q69" s="90"/>
      <c r="R69" s="90"/>
      <c r="S69" s="90"/>
      <c r="T69" s="90"/>
      <c r="U69" s="90"/>
      <c r="V69" s="90"/>
      <c r="W69" s="90"/>
      <c r="X69" s="90"/>
      <c r="Y69" s="90"/>
      <c r="Z69" s="90"/>
      <c r="AA69" s="90"/>
    </row>
    <row r="70" spans="1:27" ht="28.5" x14ac:dyDescent="0.45">
      <c r="A70" s="53" t="str">
        <f t="shared" si="69"/>
        <v>Sélectionner activité</v>
      </c>
      <c r="B70" s="54" t="s">
        <v>311</v>
      </c>
      <c r="C70" s="43" t="s">
        <v>86</v>
      </c>
      <c r="D70" s="16">
        <f>VLOOKUP(C70,'1. Questionnaire'!D:F,3,FALSE)</f>
        <v>0</v>
      </c>
      <c r="E70" s="91" t="str">
        <f t="shared" si="70"/>
        <v>ERREUR</v>
      </c>
      <c r="F70" s="92" t="str">
        <f t="shared" si="71"/>
        <v>ERREUR</v>
      </c>
      <c r="G70" s="16">
        <f t="shared" ref="G70:M76" si="73">IF($D70="Oui",1,0)</f>
        <v>0</v>
      </c>
      <c r="H70" s="16">
        <f t="shared" si="72"/>
        <v>-1</v>
      </c>
      <c r="I70" s="16">
        <f t="shared" si="73"/>
        <v>0</v>
      </c>
      <c r="J70" s="16">
        <f t="shared" si="72"/>
        <v>-1</v>
      </c>
      <c r="K70" s="16">
        <f t="shared" si="73"/>
        <v>0</v>
      </c>
      <c r="L70" s="16">
        <f t="shared" si="72"/>
        <v>-1</v>
      </c>
      <c r="M70" s="16">
        <f t="shared" si="73"/>
        <v>0</v>
      </c>
      <c r="N70" s="16">
        <f t="shared" si="72"/>
        <v>-1</v>
      </c>
      <c r="O70" s="90"/>
      <c r="P70" s="90"/>
      <c r="Q70" s="90"/>
      <c r="R70" s="90"/>
      <c r="S70" s="90"/>
      <c r="T70" s="90"/>
      <c r="U70" s="90"/>
      <c r="V70" s="90"/>
      <c r="W70" s="90"/>
      <c r="X70" s="90"/>
      <c r="Y70" s="90"/>
      <c r="Z70" s="90"/>
      <c r="AA70" s="90"/>
    </row>
    <row r="71" spans="1:27" ht="21" x14ac:dyDescent="0.45">
      <c r="A71" s="53" t="str">
        <f t="shared" si="69"/>
        <v>Sélectionner activité</v>
      </c>
      <c r="B71" s="54" t="s">
        <v>312</v>
      </c>
      <c r="C71" s="43" t="s">
        <v>227</v>
      </c>
      <c r="D71" s="16">
        <f>VLOOKUP(C71,'1. Questionnaire'!D:F,3,FALSE)</f>
        <v>0</v>
      </c>
      <c r="E71" s="91" t="str">
        <f t="shared" si="70"/>
        <v>ERREUR</v>
      </c>
      <c r="F71" s="92" t="str">
        <f t="shared" si="71"/>
        <v>ERREUR</v>
      </c>
      <c r="G71" s="16">
        <f>IF($D71="Oui",1,0)</f>
        <v>0</v>
      </c>
      <c r="H71" s="16">
        <f>IF($D$5="Moins de 50",IF($D71="Oui",1,0),IF($D71="Oui",1,-1))</f>
        <v>-1</v>
      </c>
      <c r="I71" s="16">
        <f t="shared" si="73"/>
        <v>0</v>
      </c>
      <c r="J71" s="16">
        <f>IF($D$5="Moins de 50",IF($D71="Oui",1,0),IF($D71="Oui",1,-1))</f>
        <v>-1</v>
      </c>
      <c r="K71" s="16">
        <f t="shared" si="73"/>
        <v>0</v>
      </c>
      <c r="L71" s="16">
        <f>IF($D$5="Moins de 50",IF($D71="Oui",1,0),IF($D71="Oui",1,-1))</f>
        <v>-1</v>
      </c>
      <c r="M71" s="16">
        <f t="shared" si="73"/>
        <v>0</v>
      </c>
      <c r="N71" s="16">
        <f>IF($D$5="Moins de 50",IF($D71="Oui",1,0),IF($D71="Oui",1,-1))</f>
        <v>-1</v>
      </c>
      <c r="O71" s="90"/>
      <c r="P71" s="90"/>
      <c r="Q71" s="90"/>
      <c r="R71" s="90"/>
      <c r="S71" s="90"/>
      <c r="T71" s="90"/>
      <c r="U71" s="90"/>
      <c r="V71" s="90"/>
      <c r="W71" s="90"/>
      <c r="X71" s="90"/>
      <c r="Y71" s="90"/>
      <c r="Z71" s="90"/>
      <c r="AA71" s="90"/>
    </row>
    <row r="72" spans="1:27" ht="28.5" x14ac:dyDescent="0.45">
      <c r="A72" s="53" t="str">
        <f t="shared" si="69"/>
        <v>Sélectionner activité</v>
      </c>
      <c r="B72" s="54" t="s">
        <v>312</v>
      </c>
      <c r="C72" s="43" t="s">
        <v>228</v>
      </c>
      <c r="D72" s="16">
        <f>VLOOKUP(C72,'1. Questionnaire'!D:F,3,FALSE)</f>
        <v>0</v>
      </c>
      <c r="E72" s="91" t="str">
        <f t="shared" si="70"/>
        <v>ERREUR</v>
      </c>
      <c r="F72" s="92" t="str">
        <f t="shared" si="71"/>
        <v>ERREUR</v>
      </c>
      <c r="G72" s="16">
        <f t="shared" si="73"/>
        <v>0</v>
      </c>
      <c r="H72" s="16">
        <f t="shared" si="72"/>
        <v>-1</v>
      </c>
      <c r="I72" s="16">
        <f t="shared" si="73"/>
        <v>0</v>
      </c>
      <c r="J72" s="16">
        <f t="shared" si="72"/>
        <v>-1</v>
      </c>
      <c r="K72" s="16">
        <f t="shared" si="73"/>
        <v>0</v>
      </c>
      <c r="L72" s="16">
        <f t="shared" si="72"/>
        <v>-1</v>
      </c>
      <c r="M72" s="16">
        <f t="shared" si="73"/>
        <v>0</v>
      </c>
      <c r="N72" s="16">
        <f t="shared" si="72"/>
        <v>-1</v>
      </c>
      <c r="O72" s="90"/>
      <c r="P72" s="90"/>
      <c r="Q72" s="90"/>
      <c r="R72" s="90"/>
      <c r="S72" s="90"/>
      <c r="T72" s="90"/>
      <c r="U72" s="90"/>
      <c r="V72" s="90"/>
      <c r="W72" s="90"/>
      <c r="X72" s="90"/>
      <c r="Y72" s="90"/>
      <c r="Z72" s="90"/>
      <c r="AA72" s="90"/>
    </row>
    <row r="73" spans="1:27" ht="21" x14ac:dyDescent="0.45">
      <c r="A73" s="53" t="str">
        <f t="shared" si="69"/>
        <v>Sélectionner activité</v>
      </c>
      <c r="B73" s="54" t="s">
        <v>312</v>
      </c>
      <c r="C73" s="43" t="s">
        <v>84</v>
      </c>
      <c r="D73" s="16">
        <f>VLOOKUP(C73,'1. Questionnaire'!D:F,3,FALSE)</f>
        <v>0</v>
      </c>
      <c r="E73" s="91" t="str">
        <f t="shared" si="70"/>
        <v>ERREUR</v>
      </c>
      <c r="F73" s="92" t="str">
        <f t="shared" si="71"/>
        <v>ERREUR</v>
      </c>
      <c r="G73" s="16">
        <f t="shared" si="73"/>
        <v>0</v>
      </c>
      <c r="H73" s="16">
        <f t="shared" si="72"/>
        <v>-1</v>
      </c>
      <c r="I73" s="16">
        <f t="shared" si="73"/>
        <v>0</v>
      </c>
      <c r="J73" s="16">
        <f t="shared" si="72"/>
        <v>-1</v>
      </c>
      <c r="K73" s="16">
        <f t="shared" si="73"/>
        <v>0</v>
      </c>
      <c r="L73" s="16">
        <f t="shared" si="72"/>
        <v>-1</v>
      </c>
      <c r="M73" s="16">
        <f t="shared" si="73"/>
        <v>0</v>
      </c>
      <c r="N73" s="16">
        <f t="shared" si="72"/>
        <v>-1</v>
      </c>
      <c r="O73" s="90"/>
      <c r="P73" s="90"/>
      <c r="Q73" s="90"/>
      <c r="R73" s="90"/>
      <c r="S73" s="90"/>
      <c r="T73" s="90"/>
      <c r="U73" s="90"/>
      <c r="V73" s="90"/>
      <c r="W73" s="90"/>
      <c r="X73" s="90"/>
      <c r="Y73" s="90"/>
      <c r="Z73" s="90"/>
      <c r="AA73" s="90"/>
    </row>
    <row r="74" spans="1:27" ht="28.5" x14ac:dyDescent="0.45">
      <c r="A74" s="53" t="str">
        <f t="shared" si="69"/>
        <v>Sélectionner activité</v>
      </c>
      <c r="B74" s="54" t="s">
        <v>312</v>
      </c>
      <c r="C74" s="43" t="s">
        <v>85</v>
      </c>
      <c r="D74" s="16">
        <f>VLOOKUP(C74,'1. Questionnaire'!D:F,3,FALSE)</f>
        <v>0</v>
      </c>
      <c r="E74" s="91" t="str">
        <f t="shared" si="70"/>
        <v>ERREUR</v>
      </c>
      <c r="F74" s="92" t="str">
        <f t="shared" si="71"/>
        <v>ERREUR</v>
      </c>
      <c r="G74" s="16">
        <f t="shared" si="73"/>
        <v>0</v>
      </c>
      <c r="H74" s="16">
        <f t="shared" si="72"/>
        <v>-1</v>
      </c>
      <c r="I74" s="16">
        <f t="shared" si="73"/>
        <v>0</v>
      </c>
      <c r="J74" s="16">
        <f t="shared" si="72"/>
        <v>-1</v>
      </c>
      <c r="K74" s="16">
        <f t="shared" si="73"/>
        <v>0</v>
      </c>
      <c r="L74" s="16">
        <f t="shared" si="72"/>
        <v>-1</v>
      </c>
      <c r="M74" s="16">
        <f t="shared" si="73"/>
        <v>0</v>
      </c>
      <c r="N74" s="16">
        <f t="shared" si="72"/>
        <v>-1</v>
      </c>
      <c r="O74" s="90"/>
      <c r="P74" s="90"/>
      <c r="Q74" s="90"/>
      <c r="R74" s="90"/>
      <c r="S74" s="90"/>
      <c r="T74" s="90"/>
      <c r="U74" s="90"/>
      <c r="V74" s="90"/>
      <c r="W74" s="90"/>
      <c r="X74" s="90"/>
      <c r="Y74" s="90"/>
      <c r="Z74" s="90"/>
      <c r="AA74" s="90"/>
    </row>
    <row r="75" spans="1:27" ht="21" x14ac:dyDescent="0.45">
      <c r="A75" s="53" t="str">
        <f t="shared" si="69"/>
        <v>Sélectionner activité</v>
      </c>
      <c r="B75" s="54" t="s">
        <v>313</v>
      </c>
      <c r="C75" s="43" t="s">
        <v>90</v>
      </c>
      <c r="D75" s="16">
        <f>VLOOKUP(C75,'1. Questionnaire'!D:F,3,FALSE)</f>
        <v>0</v>
      </c>
      <c r="E75" s="91" t="str">
        <f t="shared" si="70"/>
        <v>ERREUR</v>
      </c>
      <c r="F75" s="92" t="str">
        <f t="shared" si="71"/>
        <v>ERREUR</v>
      </c>
      <c r="G75" s="16">
        <f t="shared" si="73"/>
        <v>0</v>
      </c>
      <c r="H75" s="16">
        <f t="shared" si="72"/>
        <v>-1</v>
      </c>
      <c r="I75" s="16">
        <f t="shared" si="73"/>
        <v>0</v>
      </c>
      <c r="J75" s="16">
        <f t="shared" si="72"/>
        <v>-1</v>
      </c>
      <c r="K75" s="16">
        <f t="shared" si="73"/>
        <v>0</v>
      </c>
      <c r="L75" s="16">
        <f t="shared" si="72"/>
        <v>-1</v>
      </c>
      <c r="M75" s="16">
        <f t="shared" si="73"/>
        <v>0</v>
      </c>
      <c r="N75" s="16">
        <f t="shared" si="72"/>
        <v>-1</v>
      </c>
      <c r="O75" s="90"/>
      <c r="P75" s="90"/>
      <c r="Q75" s="90"/>
      <c r="R75" s="90"/>
      <c r="S75" s="90"/>
      <c r="T75" s="90"/>
      <c r="U75" s="90"/>
      <c r="V75" s="90"/>
      <c r="W75" s="90"/>
      <c r="X75" s="90"/>
      <c r="Y75" s="90"/>
      <c r="Z75" s="90"/>
      <c r="AA75" s="90"/>
    </row>
    <row r="76" spans="1:27" ht="28.5" x14ac:dyDescent="0.45">
      <c r="A76" s="53" t="str">
        <f t="shared" si="69"/>
        <v>Sélectionner activité</v>
      </c>
      <c r="B76" s="54" t="s">
        <v>313</v>
      </c>
      <c r="C76" s="55" t="s">
        <v>464</v>
      </c>
      <c r="D76" s="16">
        <f>VLOOKUP(C76,'1. Questionnaire'!D:F,3,FALSE)</f>
        <v>0</v>
      </c>
      <c r="E76" s="91" t="str">
        <f t="shared" si="70"/>
        <v>ERREUR</v>
      </c>
      <c r="F76" s="92" t="str">
        <f t="shared" si="71"/>
        <v>ERREUR</v>
      </c>
      <c r="G76" s="16">
        <f t="shared" si="73"/>
        <v>0</v>
      </c>
      <c r="H76" s="16">
        <f t="shared" si="72"/>
        <v>-1</v>
      </c>
      <c r="I76" s="16">
        <f t="shared" si="73"/>
        <v>0</v>
      </c>
      <c r="J76" s="16">
        <f t="shared" si="72"/>
        <v>-1</v>
      </c>
      <c r="K76" s="16">
        <f t="shared" si="73"/>
        <v>0</v>
      </c>
      <c r="L76" s="16">
        <f t="shared" si="72"/>
        <v>-1</v>
      </c>
      <c r="M76" s="16">
        <f t="shared" si="73"/>
        <v>0</v>
      </c>
      <c r="N76" s="16">
        <f t="shared" si="72"/>
        <v>-1</v>
      </c>
      <c r="O76" s="90"/>
      <c r="P76" s="90"/>
      <c r="Q76" s="90"/>
      <c r="R76" s="90"/>
      <c r="S76" s="90"/>
      <c r="T76" s="90"/>
      <c r="U76" s="90"/>
      <c r="V76" s="90"/>
      <c r="W76" s="90"/>
      <c r="X76" s="90"/>
      <c r="Y76" s="90"/>
      <c r="Z76" s="90"/>
      <c r="AA76" s="90"/>
    </row>
    <row r="77" spans="1:27" x14ac:dyDescent="0.45">
      <c r="A77" s="58"/>
      <c r="B77" s="58"/>
      <c r="C77" s="141"/>
      <c r="D77" s="58"/>
      <c r="E77" s="58"/>
      <c r="F77" s="58"/>
      <c r="G77" s="58"/>
      <c r="H77" s="58"/>
      <c r="I77" s="58"/>
      <c r="J77" s="58"/>
      <c r="K77" s="58"/>
      <c r="L77" s="58"/>
      <c r="M77" s="58"/>
      <c r="N77" s="58"/>
      <c r="O77" s="90"/>
      <c r="P77" s="90"/>
      <c r="Q77" s="90"/>
      <c r="R77" s="90"/>
      <c r="S77" s="90"/>
      <c r="T77" s="90"/>
      <c r="U77" s="90"/>
      <c r="V77" s="90"/>
      <c r="W77" s="90"/>
      <c r="X77" s="90"/>
      <c r="Y77" s="90"/>
      <c r="Z77" s="90"/>
      <c r="AA77" s="90"/>
    </row>
    <row r="78" spans="1:27" x14ac:dyDescent="0.45">
      <c r="A78" s="58"/>
      <c r="B78" s="88"/>
      <c r="C78" s="142" t="s">
        <v>347</v>
      </c>
      <c r="D78" s="58"/>
      <c r="E78" s="58"/>
      <c r="F78" s="58"/>
      <c r="G78" s="58"/>
      <c r="H78" s="58"/>
      <c r="I78" s="58"/>
      <c r="J78" s="58"/>
      <c r="K78" s="58"/>
      <c r="L78" s="58"/>
      <c r="M78" s="58"/>
      <c r="N78" s="58"/>
      <c r="O78" s="90"/>
      <c r="P78" s="90"/>
      <c r="Q78" s="90"/>
      <c r="R78" s="90"/>
      <c r="S78" s="90"/>
      <c r="T78" s="90"/>
      <c r="U78" s="90"/>
      <c r="V78" s="90"/>
      <c r="W78" s="90"/>
      <c r="X78" s="90"/>
      <c r="Y78" s="90"/>
      <c r="Z78" s="90"/>
      <c r="AA78" s="90"/>
    </row>
    <row r="79" spans="1:27" x14ac:dyDescent="0.45">
      <c r="A79" s="58"/>
      <c r="B79" s="58"/>
      <c r="C79" s="58"/>
      <c r="D79" s="58"/>
      <c r="E79" s="58"/>
      <c r="F79" s="58"/>
      <c r="G79" s="58"/>
      <c r="H79" s="58"/>
      <c r="I79" s="58"/>
      <c r="J79" s="58"/>
      <c r="K79" s="58"/>
      <c r="L79" s="58"/>
      <c r="M79" s="58"/>
      <c r="N79" s="58"/>
      <c r="O79" s="90"/>
      <c r="P79" s="90"/>
      <c r="Q79" s="90"/>
      <c r="R79" s="90"/>
      <c r="S79" s="90"/>
      <c r="T79" s="90"/>
      <c r="U79" s="90"/>
      <c r="V79" s="90"/>
      <c r="W79" s="90"/>
      <c r="X79" s="90"/>
      <c r="Y79" s="90"/>
      <c r="Z79" s="90"/>
      <c r="AA79" s="90"/>
    </row>
    <row r="80" spans="1:27" x14ac:dyDescent="0.45">
      <c r="A80" s="58"/>
      <c r="B80" s="44" t="s">
        <v>327</v>
      </c>
      <c r="C80" s="43" t="s">
        <v>471</v>
      </c>
      <c r="D80" s="16">
        <f>VLOOKUP(C80,'1. Questionnaire'!D:F,3,FALSE)</f>
        <v>0</v>
      </c>
      <c r="E80" s="91" t="str">
        <f t="shared" ref="E80:E85" si="74">IF($E$3=$G$7,G80,IF($E$3=$H$7,H80,IF($E$3=$I$7,I80,IF($E$3=$J$7,J80,IF($E$3=$K$7,K80,IF($E$3=$L$7,L80,IF($E$3=$M$7,M80,IF($E$3=$N$7,N80,"ERREUR"))))))))</f>
        <v>ERREUR</v>
      </c>
      <c r="F80" s="92" t="str">
        <f t="shared" ref="F80:F85" si="75">E80</f>
        <v>ERREUR</v>
      </c>
      <c r="G80" s="16">
        <f t="shared" ref="G80:G85" si="76">IF($D80="Oui",1,0)</f>
        <v>0</v>
      </c>
      <c r="H80" s="16">
        <f t="shared" ref="H80:L85" si="77">IF($D80="Oui",1,-1)</f>
        <v>-1</v>
      </c>
      <c r="I80" s="16">
        <f t="shared" ref="I80:J85" si="78">IF($D80="Oui",1,0)</f>
        <v>0</v>
      </c>
      <c r="J80" s="16">
        <f t="shared" si="78"/>
        <v>0</v>
      </c>
      <c r="K80" s="16">
        <f t="shared" ref="K80:K85" si="79">IF($D80="Oui",1,0)</f>
        <v>0</v>
      </c>
      <c r="L80" s="16">
        <f t="shared" si="77"/>
        <v>-1</v>
      </c>
      <c r="M80" s="16">
        <f t="shared" ref="M80:N85" si="80">IF($D80="Oui",1,0)</f>
        <v>0</v>
      </c>
      <c r="N80" s="16">
        <f t="shared" si="80"/>
        <v>0</v>
      </c>
      <c r="O80" s="90"/>
      <c r="P80" s="90"/>
      <c r="Q80" s="90"/>
      <c r="R80" s="90"/>
      <c r="S80" s="90"/>
      <c r="T80" s="90"/>
      <c r="U80" s="90"/>
      <c r="V80" s="90"/>
      <c r="W80" s="90"/>
      <c r="X80" s="90"/>
      <c r="Y80" s="90"/>
      <c r="Z80" s="90"/>
      <c r="AA80" s="90"/>
    </row>
    <row r="81" spans="1:27" ht="28.5" x14ac:dyDescent="0.45">
      <c r="A81" s="58"/>
      <c r="B81" s="44" t="s">
        <v>327</v>
      </c>
      <c r="C81" s="43" t="s">
        <v>245</v>
      </c>
      <c r="D81" s="16">
        <f>VLOOKUP(C81,'1. Questionnaire'!D:F,3,FALSE)</f>
        <v>0</v>
      </c>
      <c r="E81" s="91" t="str">
        <f t="shared" si="74"/>
        <v>ERREUR</v>
      </c>
      <c r="F81" s="92" t="str">
        <f t="shared" si="75"/>
        <v>ERREUR</v>
      </c>
      <c r="G81" s="16">
        <f t="shared" si="76"/>
        <v>0</v>
      </c>
      <c r="H81" s="16">
        <f t="shared" si="77"/>
        <v>-1</v>
      </c>
      <c r="I81" s="16">
        <f t="shared" si="78"/>
        <v>0</v>
      </c>
      <c r="J81" s="16">
        <f t="shared" si="78"/>
        <v>0</v>
      </c>
      <c r="K81" s="16">
        <f t="shared" si="79"/>
        <v>0</v>
      </c>
      <c r="L81" s="16">
        <f t="shared" si="77"/>
        <v>-1</v>
      </c>
      <c r="M81" s="16">
        <f t="shared" si="80"/>
        <v>0</v>
      </c>
      <c r="N81" s="16">
        <f t="shared" si="80"/>
        <v>0</v>
      </c>
      <c r="O81" s="90"/>
      <c r="P81" s="90"/>
      <c r="Q81" s="90"/>
      <c r="R81" s="90"/>
      <c r="S81" s="90"/>
      <c r="T81" s="90"/>
      <c r="U81" s="90"/>
      <c r="V81" s="90"/>
      <c r="W81" s="90"/>
      <c r="X81" s="90"/>
      <c r="Y81" s="90"/>
      <c r="Z81" s="90"/>
      <c r="AA81" s="90"/>
    </row>
    <row r="82" spans="1:27" ht="28.5" x14ac:dyDescent="0.45">
      <c r="A82" s="58"/>
      <c r="B82" s="44" t="s">
        <v>327</v>
      </c>
      <c r="C82" s="43" t="s">
        <v>152</v>
      </c>
      <c r="D82" s="16">
        <f>VLOOKUP(C82,'1. Questionnaire'!D:F,3,FALSE)</f>
        <v>0</v>
      </c>
      <c r="E82" s="91" t="str">
        <f t="shared" si="74"/>
        <v>ERREUR</v>
      </c>
      <c r="F82" s="92" t="str">
        <f t="shared" si="75"/>
        <v>ERREUR</v>
      </c>
      <c r="G82" s="16">
        <f t="shared" si="76"/>
        <v>0</v>
      </c>
      <c r="H82" s="16">
        <f t="shared" si="77"/>
        <v>-1</v>
      </c>
      <c r="I82" s="16">
        <f t="shared" si="78"/>
        <v>0</v>
      </c>
      <c r="J82" s="16">
        <f t="shared" si="78"/>
        <v>0</v>
      </c>
      <c r="K82" s="16">
        <f t="shared" si="79"/>
        <v>0</v>
      </c>
      <c r="L82" s="16">
        <f t="shared" si="77"/>
        <v>-1</v>
      </c>
      <c r="M82" s="16">
        <f t="shared" si="80"/>
        <v>0</v>
      </c>
      <c r="N82" s="16">
        <f t="shared" si="80"/>
        <v>0</v>
      </c>
      <c r="O82" s="90"/>
      <c r="P82" s="90"/>
      <c r="Q82" s="90"/>
      <c r="R82" s="90"/>
      <c r="S82" s="90"/>
      <c r="T82" s="90"/>
      <c r="U82" s="90"/>
      <c r="V82" s="90"/>
      <c r="W82" s="90"/>
      <c r="X82" s="90"/>
      <c r="Y82" s="90"/>
      <c r="Z82" s="90"/>
      <c r="AA82" s="90"/>
    </row>
    <row r="83" spans="1:27" ht="28.5" x14ac:dyDescent="0.45">
      <c r="A83" s="58"/>
      <c r="B83" s="44" t="s">
        <v>329</v>
      </c>
      <c r="C83" s="43" t="s">
        <v>241</v>
      </c>
      <c r="D83" s="16">
        <f>VLOOKUP(C83,'1. Questionnaire'!D:F,3,FALSE)</f>
        <v>0</v>
      </c>
      <c r="E83" s="91" t="str">
        <f t="shared" si="74"/>
        <v>ERREUR</v>
      </c>
      <c r="F83" s="92" t="str">
        <f t="shared" si="75"/>
        <v>ERREUR</v>
      </c>
      <c r="G83" s="16">
        <f t="shared" si="76"/>
        <v>0</v>
      </c>
      <c r="H83" s="16">
        <f t="shared" si="77"/>
        <v>-1</v>
      </c>
      <c r="I83" s="16">
        <f t="shared" si="78"/>
        <v>0</v>
      </c>
      <c r="J83" s="16">
        <f t="shared" si="77"/>
        <v>-1</v>
      </c>
      <c r="K83" s="16">
        <f t="shared" si="79"/>
        <v>0</v>
      </c>
      <c r="L83" s="16">
        <f t="shared" si="77"/>
        <v>-1</v>
      </c>
      <c r="M83" s="16">
        <f t="shared" si="80"/>
        <v>0</v>
      </c>
      <c r="N83" s="16">
        <f t="shared" si="80"/>
        <v>0</v>
      </c>
      <c r="O83" s="58"/>
      <c r="P83" s="58"/>
      <c r="Q83" s="58"/>
      <c r="R83" s="58"/>
      <c r="S83" s="58"/>
      <c r="T83" s="58"/>
      <c r="U83" s="58"/>
      <c r="V83" s="58"/>
      <c r="W83" s="58"/>
      <c r="X83" s="58"/>
      <c r="Y83" s="58"/>
      <c r="Z83" s="58"/>
      <c r="AA83" s="58"/>
    </row>
    <row r="84" spans="1:27" ht="28.5" x14ac:dyDescent="0.45">
      <c r="A84" s="58"/>
      <c r="B84" s="44" t="s">
        <v>330</v>
      </c>
      <c r="C84" s="43" t="s">
        <v>242</v>
      </c>
      <c r="D84" s="16">
        <f>VLOOKUP(C84,'1. Questionnaire'!D:F,3,FALSE)</f>
        <v>0</v>
      </c>
      <c r="E84" s="91" t="str">
        <f t="shared" si="74"/>
        <v>ERREUR</v>
      </c>
      <c r="F84" s="92" t="str">
        <f t="shared" si="75"/>
        <v>ERREUR</v>
      </c>
      <c r="G84" s="16">
        <f>IF($D84="Oui",1,0)</f>
        <v>0</v>
      </c>
      <c r="H84" s="16">
        <f t="shared" ref="H84:L84" si="81">IF($D84="Oui",1,-1)</f>
        <v>-1</v>
      </c>
      <c r="I84" s="16">
        <f>IF($D84="Oui",1,0)</f>
        <v>0</v>
      </c>
      <c r="J84" s="16">
        <f t="shared" si="81"/>
        <v>-1</v>
      </c>
      <c r="K84" s="16">
        <f>IF($D84="Oui",1,0)</f>
        <v>0</v>
      </c>
      <c r="L84" s="16">
        <f t="shared" si="81"/>
        <v>-1</v>
      </c>
      <c r="M84" s="16">
        <f>IF($D84="Oui",1,0)</f>
        <v>0</v>
      </c>
      <c r="N84" s="16">
        <f>IF($D84="Oui",1,0)</f>
        <v>0</v>
      </c>
      <c r="O84" s="58"/>
      <c r="P84" s="58"/>
      <c r="Q84" s="58"/>
      <c r="R84" s="58"/>
      <c r="S84" s="58"/>
      <c r="T84" s="58"/>
      <c r="U84" s="58"/>
      <c r="V84" s="58"/>
      <c r="W84" s="58"/>
      <c r="X84" s="58"/>
      <c r="Y84" s="58"/>
      <c r="Z84" s="58"/>
      <c r="AA84" s="58"/>
    </row>
    <row r="85" spans="1:27" ht="28.5" x14ac:dyDescent="0.45">
      <c r="A85" s="58"/>
      <c r="B85" s="44" t="s">
        <v>328</v>
      </c>
      <c r="C85" s="43" t="s">
        <v>243</v>
      </c>
      <c r="D85" s="16">
        <f>VLOOKUP(C85,'1. Questionnaire'!D:F,3,FALSE)</f>
        <v>0</v>
      </c>
      <c r="E85" s="91" t="str">
        <f t="shared" si="74"/>
        <v>ERREUR</v>
      </c>
      <c r="F85" s="92" t="str">
        <f t="shared" si="75"/>
        <v>ERREUR</v>
      </c>
      <c r="G85" s="16">
        <f t="shared" si="76"/>
        <v>0</v>
      </c>
      <c r="H85" s="16">
        <f t="shared" si="77"/>
        <v>-1</v>
      </c>
      <c r="I85" s="16">
        <f t="shared" si="78"/>
        <v>0</v>
      </c>
      <c r="J85" s="16">
        <f t="shared" si="78"/>
        <v>0</v>
      </c>
      <c r="K85" s="16">
        <f t="shared" si="79"/>
        <v>0</v>
      </c>
      <c r="L85" s="16">
        <f t="shared" si="77"/>
        <v>-1</v>
      </c>
      <c r="M85" s="16">
        <f t="shared" si="80"/>
        <v>0</v>
      </c>
      <c r="N85" s="16">
        <f t="shared" si="80"/>
        <v>0</v>
      </c>
      <c r="O85" s="58"/>
      <c r="P85" s="58"/>
      <c r="Q85" s="58"/>
      <c r="R85" s="58"/>
      <c r="S85" s="58"/>
      <c r="T85" s="58"/>
      <c r="U85" s="58"/>
      <c r="V85" s="58"/>
      <c r="W85" s="58"/>
      <c r="X85" s="58"/>
      <c r="Y85" s="58"/>
      <c r="Z85" s="58"/>
      <c r="AA85" s="58"/>
    </row>
    <row r="86" spans="1:27" x14ac:dyDescent="0.45">
      <c r="A86" s="58"/>
      <c r="B86" s="58"/>
      <c r="C86" s="141"/>
      <c r="D86" s="58"/>
      <c r="E86" s="58"/>
      <c r="F86" s="58"/>
      <c r="G86" s="58"/>
      <c r="H86" s="58"/>
      <c r="I86" s="58"/>
      <c r="J86" s="58"/>
      <c r="K86" s="58"/>
      <c r="L86" s="58"/>
      <c r="M86" s="58"/>
      <c r="N86" s="58"/>
      <c r="O86" s="58"/>
      <c r="P86" s="58"/>
      <c r="Q86" s="58"/>
      <c r="R86" s="58"/>
      <c r="S86" s="58"/>
      <c r="T86" s="58"/>
      <c r="U86" s="58"/>
      <c r="V86" s="58"/>
      <c r="W86" s="58"/>
      <c r="X86" s="58"/>
      <c r="Y86" s="58"/>
      <c r="Z86" s="58"/>
      <c r="AA86" s="58"/>
    </row>
    <row r="87" spans="1:27" x14ac:dyDescent="0.45">
      <c r="A87" s="58"/>
      <c r="B87" s="88"/>
      <c r="C87" s="142" t="s">
        <v>348</v>
      </c>
      <c r="D87" s="58"/>
      <c r="E87" s="58"/>
      <c r="F87" s="58"/>
      <c r="G87" s="58"/>
      <c r="H87" s="58"/>
      <c r="I87" s="58"/>
      <c r="J87" s="58"/>
      <c r="K87" s="58"/>
      <c r="L87" s="58"/>
      <c r="M87" s="58"/>
      <c r="N87" s="58"/>
      <c r="O87" s="58"/>
      <c r="P87" s="58"/>
      <c r="Q87" s="58"/>
      <c r="R87" s="58"/>
      <c r="S87" s="58"/>
      <c r="T87" s="58"/>
      <c r="U87" s="58"/>
      <c r="V87" s="58"/>
      <c r="W87" s="58"/>
      <c r="X87" s="58"/>
      <c r="Y87" s="58"/>
      <c r="Z87" s="58"/>
      <c r="AA87" s="58"/>
    </row>
    <row r="88" spans="1:27" x14ac:dyDescent="0.4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row>
    <row r="89" spans="1:27" ht="28.5" x14ac:dyDescent="0.45">
      <c r="A89" s="58"/>
      <c r="B89" s="44" t="s">
        <v>331</v>
      </c>
      <c r="C89" s="43" t="s">
        <v>472</v>
      </c>
      <c r="D89" s="16">
        <f>VLOOKUP(C89,'1. Questionnaire'!D:F,3,FALSE)</f>
        <v>0</v>
      </c>
      <c r="E89" s="91" t="str">
        <f t="shared" ref="E89:E97" si="82">IF($E$3=$G$7,G89,IF($E$3=$H$7,H89,IF($E$3=$I$7,I89,IF($E$3=$J$7,J89,IF($E$3=$K$7,K89,IF($E$3=$L$7,L89,IF($E$3=$M$7,M89,IF($E$3=$N$7,N89,"ERREUR"))))))))</f>
        <v>ERREUR</v>
      </c>
      <c r="F89" s="92" t="str">
        <f t="shared" ref="F89:F97" si="83">E89</f>
        <v>ERREUR</v>
      </c>
      <c r="G89" s="16">
        <f t="shared" ref="G89:G90" si="84">IF($D89="Oui",1,0)</f>
        <v>0</v>
      </c>
      <c r="H89" s="16">
        <f t="shared" ref="G89:N97" si="85">IF($D89="Oui",1,-1)</f>
        <v>-1</v>
      </c>
      <c r="I89" s="16">
        <f t="shared" ref="I89:I90" si="86">IF($D89="Oui",1,0)</f>
        <v>0</v>
      </c>
      <c r="J89" s="16">
        <f t="shared" si="85"/>
        <v>-1</v>
      </c>
      <c r="K89" s="16">
        <f t="shared" ref="K89:K90" si="87">IF($D89="Oui",1,0)</f>
        <v>0</v>
      </c>
      <c r="L89" s="16">
        <f t="shared" si="85"/>
        <v>-1</v>
      </c>
      <c r="M89" s="16">
        <f t="shared" ref="M89:N93" si="88">IF($D89="Oui",1,0)</f>
        <v>0</v>
      </c>
      <c r="N89" s="16">
        <f t="shared" si="88"/>
        <v>0</v>
      </c>
      <c r="O89" s="58"/>
      <c r="P89" s="58"/>
      <c r="Q89" s="58"/>
      <c r="R89" s="58"/>
      <c r="S89" s="58"/>
      <c r="T89" s="58"/>
      <c r="U89" s="58"/>
      <c r="V89" s="58"/>
      <c r="W89" s="58"/>
      <c r="X89" s="58"/>
      <c r="Y89" s="58"/>
      <c r="Z89" s="58"/>
      <c r="AA89" s="58"/>
    </row>
    <row r="90" spans="1:27" ht="28.5" x14ac:dyDescent="0.45">
      <c r="A90" s="58"/>
      <c r="B90" s="44" t="s">
        <v>332</v>
      </c>
      <c r="C90" s="43" t="s">
        <v>107</v>
      </c>
      <c r="D90" s="16">
        <f>VLOOKUP(C90,'1. Questionnaire'!D:F,3,FALSE)</f>
        <v>0</v>
      </c>
      <c r="E90" s="91" t="str">
        <f t="shared" si="82"/>
        <v>ERREUR</v>
      </c>
      <c r="F90" s="92" t="str">
        <f t="shared" si="83"/>
        <v>ERREUR</v>
      </c>
      <c r="G90" s="16">
        <f t="shared" si="84"/>
        <v>0</v>
      </c>
      <c r="H90" s="16">
        <f t="shared" si="85"/>
        <v>-1</v>
      </c>
      <c r="I90" s="16">
        <f t="shared" si="86"/>
        <v>0</v>
      </c>
      <c r="J90" s="16">
        <f t="shared" si="85"/>
        <v>-1</v>
      </c>
      <c r="K90" s="16">
        <f t="shared" si="87"/>
        <v>0</v>
      </c>
      <c r="L90" s="16">
        <f t="shared" si="85"/>
        <v>-1</v>
      </c>
      <c r="M90" s="16">
        <f t="shared" si="88"/>
        <v>0</v>
      </c>
      <c r="N90" s="16">
        <f t="shared" si="88"/>
        <v>0</v>
      </c>
      <c r="O90" s="58"/>
      <c r="P90" s="58"/>
      <c r="Q90" s="58"/>
      <c r="R90" s="58"/>
      <c r="S90" s="58"/>
      <c r="T90" s="58"/>
      <c r="U90" s="58"/>
      <c r="V90" s="58"/>
      <c r="W90" s="58"/>
      <c r="X90" s="58"/>
      <c r="Y90" s="58"/>
      <c r="Z90" s="58"/>
      <c r="AA90" s="58"/>
    </row>
    <row r="91" spans="1:27" ht="28.5" x14ac:dyDescent="0.45">
      <c r="A91" s="58"/>
      <c r="B91" s="44" t="s">
        <v>333</v>
      </c>
      <c r="C91" s="43" t="s">
        <v>367</v>
      </c>
      <c r="D91" s="16">
        <f>VLOOKUP(C91,'1. Questionnaire'!D:F,3,FALSE)</f>
        <v>0</v>
      </c>
      <c r="E91" s="91" t="str">
        <f t="shared" si="82"/>
        <v>ERREUR</v>
      </c>
      <c r="F91" s="92" t="str">
        <f t="shared" si="83"/>
        <v>ERREUR</v>
      </c>
      <c r="G91" s="16">
        <f t="shared" si="85"/>
        <v>-1</v>
      </c>
      <c r="H91" s="16">
        <f t="shared" si="85"/>
        <v>-1</v>
      </c>
      <c r="I91" s="16">
        <f t="shared" si="85"/>
        <v>-1</v>
      </c>
      <c r="J91" s="16">
        <f t="shared" si="85"/>
        <v>-1</v>
      </c>
      <c r="K91" s="16">
        <f t="shared" si="85"/>
        <v>-1</v>
      </c>
      <c r="L91" s="16">
        <f t="shared" si="85"/>
        <v>-1</v>
      </c>
      <c r="M91" s="16">
        <f t="shared" si="88"/>
        <v>0</v>
      </c>
      <c r="N91" s="16">
        <f t="shared" si="88"/>
        <v>0</v>
      </c>
      <c r="O91" s="58"/>
      <c r="P91" s="58"/>
      <c r="Q91" s="58"/>
      <c r="R91" s="58"/>
      <c r="S91" s="58"/>
      <c r="T91" s="58"/>
      <c r="U91" s="58"/>
      <c r="V91" s="58"/>
      <c r="W91" s="58"/>
      <c r="X91" s="58"/>
      <c r="Y91" s="58"/>
      <c r="Z91" s="58"/>
      <c r="AA91" s="58"/>
    </row>
    <row r="92" spans="1:27" x14ac:dyDescent="0.45">
      <c r="A92" s="58"/>
      <c r="B92" s="44" t="s">
        <v>333</v>
      </c>
      <c r="C92" s="43" t="s">
        <v>246</v>
      </c>
      <c r="D92" s="16">
        <f>VLOOKUP(C92,'1. Questionnaire'!D:F,3,FALSE)</f>
        <v>0</v>
      </c>
      <c r="E92" s="91" t="str">
        <f t="shared" si="82"/>
        <v>ERREUR</v>
      </c>
      <c r="F92" s="92" t="str">
        <f t="shared" si="83"/>
        <v>ERREUR</v>
      </c>
      <c r="G92" s="16">
        <f t="shared" si="85"/>
        <v>-1</v>
      </c>
      <c r="H92" s="16">
        <f t="shared" si="85"/>
        <v>-1</v>
      </c>
      <c r="I92" s="16">
        <f t="shared" si="85"/>
        <v>-1</v>
      </c>
      <c r="J92" s="16">
        <f t="shared" si="85"/>
        <v>-1</v>
      </c>
      <c r="K92" s="16">
        <f t="shared" si="85"/>
        <v>-1</v>
      </c>
      <c r="L92" s="16">
        <f t="shared" si="85"/>
        <v>-1</v>
      </c>
      <c r="M92" s="16">
        <f t="shared" si="88"/>
        <v>0</v>
      </c>
      <c r="N92" s="16">
        <f t="shared" si="88"/>
        <v>0</v>
      </c>
      <c r="O92" s="58"/>
      <c r="P92" s="58"/>
      <c r="Q92" s="58"/>
      <c r="R92" s="58"/>
      <c r="S92" s="58"/>
      <c r="T92" s="58"/>
      <c r="U92" s="58"/>
      <c r="V92" s="58"/>
      <c r="W92" s="58"/>
      <c r="X92" s="58"/>
      <c r="Y92" s="58"/>
      <c r="Z92" s="58"/>
      <c r="AA92" s="58"/>
    </row>
    <row r="93" spans="1:27" x14ac:dyDescent="0.45">
      <c r="A93" s="58"/>
      <c r="B93" s="44" t="s">
        <v>333</v>
      </c>
      <c r="C93" s="43" t="s">
        <v>247</v>
      </c>
      <c r="D93" s="16">
        <f>VLOOKUP(C93,'1. Questionnaire'!D:F,3,FALSE)</f>
        <v>0</v>
      </c>
      <c r="E93" s="91" t="str">
        <f t="shared" si="82"/>
        <v>ERREUR</v>
      </c>
      <c r="F93" s="92" t="str">
        <f t="shared" si="83"/>
        <v>ERREUR</v>
      </c>
      <c r="G93" s="16">
        <f t="shared" si="85"/>
        <v>-1</v>
      </c>
      <c r="H93" s="16">
        <f t="shared" si="85"/>
        <v>-1</v>
      </c>
      <c r="I93" s="16">
        <f t="shared" si="85"/>
        <v>-1</v>
      </c>
      <c r="J93" s="16">
        <f t="shared" si="85"/>
        <v>-1</v>
      </c>
      <c r="K93" s="16">
        <f t="shared" si="85"/>
        <v>-1</v>
      </c>
      <c r="L93" s="16">
        <f t="shared" si="85"/>
        <v>-1</v>
      </c>
      <c r="M93" s="16">
        <f t="shared" si="88"/>
        <v>0</v>
      </c>
      <c r="N93" s="16">
        <f t="shared" si="88"/>
        <v>0</v>
      </c>
      <c r="O93" s="58"/>
      <c r="P93" s="58"/>
      <c r="Q93" s="58"/>
      <c r="R93" s="58"/>
      <c r="S93" s="58"/>
      <c r="T93" s="58"/>
      <c r="U93" s="58"/>
      <c r="V93" s="58"/>
      <c r="W93" s="58"/>
      <c r="X93" s="58"/>
      <c r="Y93" s="58"/>
      <c r="Z93" s="58"/>
      <c r="AA93" s="58"/>
    </row>
    <row r="94" spans="1:27" ht="28.5" x14ac:dyDescent="0.45">
      <c r="A94" s="58"/>
      <c r="B94" s="44" t="s">
        <v>333</v>
      </c>
      <c r="C94" s="43" t="s">
        <v>159</v>
      </c>
      <c r="D94" s="16">
        <f>VLOOKUP(C94,'1. Questionnaire'!D:F,3,FALSE)</f>
        <v>0</v>
      </c>
      <c r="E94" s="91" t="str">
        <f t="shared" si="82"/>
        <v>ERREUR</v>
      </c>
      <c r="F94" s="92" t="str">
        <f t="shared" si="83"/>
        <v>ERREUR</v>
      </c>
      <c r="G94" s="16">
        <f t="shared" ref="G94:N97" si="89">IF($D94="Oui",1,0)</f>
        <v>0</v>
      </c>
      <c r="H94" s="16">
        <f t="shared" si="89"/>
        <v>0</v>
      </c>
      <c r="I94" s="16">
        <f t="shared" si="89"/>
        <v>0</v>
      </c>
      <c r="J94" s="16">
        <f t="shared" si="89"/>
        <v>0</v>
      </c>
      <c r="K94" s="16">
        <f t="shared" si="89"/>
        <v>0</v>
      </c>
      <c r="L94" s="16">
        <f t="shared" si="89"/>
        <v>0</v>
      </c>
      <c r="M94" s="16">
        <f t="shared" si="89"/>
        <v>0</v>
      </c>
      <c r="N94" s="16">
        <f t="shared" si="89"/>
        <v>0</v>
      </c>
      <c r="O94" s="58"/>
      <c r="P94" s="58"/>
      <c r="Q94" s="58"/>
      <c r="R94" s="58"/>
      <c r="S94" s="58"/>
      <c r="T94" s="58"/>
      <c r="U94" s="58"/>
      <c r="V94" s="58"/>
      <c r="W94" s="58"/>
      <c r="X94" s="58"/>
      <c r="Y94" s="58"/>
      <c r="Z94" s="58"/>
      <c r="AA94" s="58"/>
    </row>
    <row r="95" spans="1:27" x14ac:dyDescent="0.45">
      <c r="A95" s="58"/>
      <c r="B95" s="44" t="s">
        <v>333</v>
      </c>
      <c r="C95" s="43" t="s">
        <v>352</v>
      </c>
      <c r="D95" s="16">
        <f>VLOOKUP(C95,'1. Questionnaire'!D:F,3,FALSE)</f>
        <v>0</v>
      </c>
      <c r="E95" s="91" t="str">
        <f t="shared" si="82"/>
        <v>ERREUR</v>
      </c>
      <c r="F95" s="92" t="str">
        <f t="shared" si="83"/>
        <v>ERREUR</v>
      </c>
      <c r="G95" s="16">
        <f t="shared" si="85"/>
        <v>-1</v>
      </c>
      <c r="H95" s="16">
        <f t="shared" si="85"/>
        <v>-1</v>
      </c>
      <c r="I95" s="16">
        <f t="shared" si="85"/>
        <v>-1</v>
      </c>
      <c r="J95" s="16">
        <f t="shared" si="85"/>
        <v>-1</v>
      </c>
      <c r="K95" s="16">
        <f t="shared" si="85"/>
        <v>-1</v>
      </c>
      <c r="L95" s="16">
        <f t="shared" si="85"/>
        <v>-1</v>
      </c>
      <c r="M95" s="16">
        <f t="shared" si="85"/>
        <v>-1</v>
      </c>
      <c r="N95" s="16">
        <f t="shared" si="85"/>
        <v>-1</v>
      </c>
      <c r="O95" s="58"/>
      <c r="P95" s="58"/>
      <c r="Q95" s="58"/>
      <c r="R95" s="58"/>
      <c r="S95" s="58"/>
      <c r="T95" s="58"/>
      <c r="U95" s="58"/>
      <c r="V95" s="58"/>
      <c r="W95" s="58"/>
      <c r="X95" s="58"/>
      <c r="Y95" s="58"/>
      <c r="Z95" s="58"/>
      <c r="AA95" s="58"/>
    </row>
    <row r="96" spans="1:27" ht="28.5" x14ac:dyDescent="0.45">
      <c r="A96" s="58"/>
      <c r="B96" s="44" t="s">
        <v>333</v>
      </c>
      <c r="C96" s="43" t="s">
        <v>157</v>
      </c>
      <c r="D96" s="16">
        <f>VLOOKUP(C96,'1. Questionnaire'!D:F,3,FALSE)</f>
        <v>0</v>
      </c>
      <c r="E96" s="91" t="str">
        <f t="shared" si="82"/>
        <v>ERREUR</v>
      </c>
      <c r="F96" s="92" t="str">
        <f t="shared" si="83"/>
        <v>ERREUR</v>
      </c>
      <c r="G96" s="16">
        <f t="shared" si="85"/>
        <v>-1</v>
      </c>
      <c r="H96" s="16">
        <f t="shared" si="85"/>
        <v>-1</v>
      </c>
      <c r="I96" s="16">
        <f t="shared" si="85"/>
        <v>-1</v>
      </c>
      <c r="J96" s="16">
        <f t="shared" si="85"/>
        <v>-1</v>
      </c>
      <c r="K96" s="16">
        <f t="shared" si="85"/>
        <v>-1</v>
      </c>
      <c r="L96" s="16">
        <f t="shared" si="85"/>
        <v>-1</v>
      </c>
      <c r="M96" s="16">
        <f t="shared" si="89"/>
        <v>0</v>
      </c>
      <c r="N96" s="16">
        <f t="shared" si="89"/>
        <v>0</v>
      </c>
      <c r="O96" s="58"/>
      <c r="P96" s="58"/>
      <c r="Q96" s="58"/>
      <c r="R96" s="58"/>
      <c r="S96" s="58"/>
      <c r="T96" s="58"/>
      <c r="U96" s="58"/>
      <c r="V96" s="58"/>
      <c r="W96" s="58"/>
      <c r="X96" s="58"/>
      <c r="Y96" s="58"/>
      <c r="Z96" s="58"/>
      <c r="AA96" s="58"/>
    </row>
    <row r="97" spans="1:27" ht="28.5" x14ac:dyDescent="0.45">
      <c r="A97" s="58"/>
      <c r="B97" s="44" t="s">
        <v>334</v>
      </c>
      <c r="C97" s="43" t="s">
        <v>158</v>
      </c>
      <c r="D97" s="16">
        <f>VLOOKUP(C97,'1. Questionnaire'!D:F,3,FALSE)</f>
        <v>0</v>
      </c>
      <c r="E97" s="91" t="str">
        <f t="shared" si="82"/>
        <v>ERREUR</v>
      </c>
      <c r="F97" s="92" t="str">
        <f t="shared" si="83"/>
        <v>ERREUR</v>
      </c>
      <c r="G97" s="16">
        <f t="shared" si="85"/>
        <v>-1</v>
      </c>
      <c r="H97" s="16">
        <f t="shared" si="85"/>
        <v>-1</v>
      </c>
      <c r="I97" s="16">
        <f t="shared" si="89"/>
        <v>0</v>
      </c>
      <c r="J97" s="16">
        <f t="shared" si="85"/>
        <v>-1</v>
      </c>
      <c r="K97" s="16">
        <f t="shared" si="85"/>
        <v>-1</v>
      </c>
      <c r="L97" s="16">
        <f t="shared" si="85"/>
        <v>-1</v>
      </c>
      <c r="M97" s="16">
        <f t="shared" si="89"/>
        <v>0</v>
      </c>
      <c r="N97" s="16">
        <f t="shared" si="89"/>
        <v>0</v>
      </c>
      <c r="O97" s="58"/>
      <c r="P97" s="58"/>
      <c r="Q97" s="58"/>
      <c r="R97" s="58"/>
      <c r="S97" s="58"/>
      <c r="T97" s="58"/>
      <c r="U97" s="58"/>
      <c r="V97" s="58"/>
      <c r="W97" s="58"/>
      <c r="X97" s="58"/>
      <c r="Y97" s="58"/>
      <c r="Z97" s="58"/>
      <c r="AA97" s="58"/>
    </row>
    <row r="98" spans="1:27" x14ac:dyDescent="0.45">
      <c r="A98" s="58"/>
      <c r="B98" s="58"/>
      <c r="C98" s="141"/>
      <c r="D98" s="58"/>
      <c r="E98" s="58"/>
      <c r="F98" s="58"/>
      <c r="G98" s="58"/>
      <c r="H98" s="58"/>
      <c r="I98" s="58"/>
      <c r="J98" s="58"/>
      <c r="K98" s="58"/>
      <c r="L98" s="58"/>
      <c r="M98" s="58"/>
      <c r="N98" s="58"/>
      <c r="O98" s="58"/>
      <c r="P98" s="58"/>
      <c r="Q98" s="58"/>
      <c r="R98" s="58"/>
      <c r="S98" s="58"/>
      <c r="T98" s="58"/>
      <c r="U98" s="58"/>
      <c r="V98" s="58"/>
      <c r="W98" s="58"/>
      <c r="X98" s="58"/>
      <c r="Y98" s="58"/>
      <c r="Z98" s="58"/>
      <c r="AA98" s="58"/>
    </row>
    <row r="99" spans="1:27" x14ac:dyDescent="0.45">
      <c r="A99" s="58"/>
      <c r="B99" s="88"/>
      <c r="C99" s="142" t="s">
        <v>30</v>
      </c>
      <c r="D99" s="58"/>
      <c r="E99" s="58"/>
      <c r="F99" s="58"/>
      <c r="G99" s="58"/>
      <c r="H99" s="58"/>
      <c r="I99" s="58"/>
      <c r="J99" s="58"/>
      <c r="K99" s="58"/>
      <c r="L99" s="58"/>
      <c r="M99" s="58"/>
      <c r="N99" s="58"/>
      <c r="O99" s="58"/>
      <c r="P99" s="58"/>
      <c r="Q99" s="58"/>
      <c r="R99" s="58"/>
      <c r="S99" s="58"/>
      <c r="T99" s="58"/>
      <c r="U99" s="58"/>
      <c r="V99" s="58"/>
      <c r="W99" s="58"/>
      <c r="X99" s="58"/>
      <c r="Y99" s="58"/>
      <c r="Z99" s="58"/>
      <c r="AA99" s="58"/>
    </row>
    <row r="100" spans="1:27" x14ac:dyDescent="0.4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row>
    <row r="101" spans="1:27" ht="28.5" x14ac:dyDescent="0.45">
      <c r="A101" s="58"/>
      <c r="B101" s="44" t="s">
        <v>335</v>
      </c>
      <c r="C101" s="43" t="s">
        <v>474</v>
      </c>
      <c r="D101" s="16">
        <f>VLOOKUP(C101,'1. Questionnaire'!D:F,3,FALSE)</f>
        <v>0</v>
      </c>
      <c r="E101" s="91" t="str">
        <f t="shared" ref="E101:E108" si="90">IF($E$3=$G$7,G101,IF($E$3=$H$7,H101,IF($E$3=$I$7,I101,IF($E$3=$J$7,J101,IF($E$3=$K$7,K101,IF($E$3=$L$7,L101,IF($E$3=$M$7,M101,IF($E$3=$N$7,N101,"ERREUR"))))))))</f>
        <v>ERREUR</v>
      </c>
      <c r="F101" s="92" t="str">
        <f t="shared" ref="F101:F108" si="91">E101</f>
        <v>ERREUR</v>
      </c>
      <c r="G101" s="16">
        <f t="shared" ref="G101:G102" si="92">IF($D101="Oui",1,0)</f>
        <v>0</v>
      </c>
      <c r="H101" s="16">
        <f t="shared" ref="H101:L105" si="93">IF($D101="Oui",1,-1)</f>
        <v>-1</v>
      </c>
      <c r="I101" s="16">
        <f t="shared" ref="I101:K102" si="94">IF($D101="Oui",1,0)</f>
        <v>0</v>
      </c>
      <c r="J101" s="16">
        <f t="shared" si="94"/>
        <v>0</v>
      </c>
      <c r="K101" s="16">
        <f t="shared" si="94"/>
        <v>0</v>
      </c>
      <c r="L101" s="16">
        <f t="shared" si="93"/>
        <v>-1</v>
      </c>
      <c r="M101" s="16">
        <f t="shared" ref="M101:N108" si="95">IF($D101="Oui",1,0)</f>
        <v>0</v>
      </c>
      <c r="N101" s="16">
        <f t="shared" si="95"/>
        <v>0</v>
      </c>
      <c r="O101" s="58"/>
      <c r="P101" s="58"/>
      <c r="Q101" s="58"/>
      <c r="R101" s="58"/>
      <c r="S101" s="58"/>
      <c r="T101" s="58"/>
      <c r="U101" s="58"/>
      <c r="V101" s="58"/>
      <c r="W101" s="58"/>
      <c r="X101" s="58"/>
      <c r="Y101" s="58"/>
      <c r="Z101" s="58"/>
      <c r="AA101" s="58"/>
    </row>
    <row r="102" spans="1:27" ht="28.5" x14ac:dyDescent="0.45">
      <c r="A102" s="2"/>
      <c r="B102" s="44" t="s">
        <v>336</v>
      </c>
      <c r="C102" s="43" t="s">
        <v>108</v>
      </c>
      <c r="D102" s="16">
        <f>VLOOKUP(C102,'1. Questionnaire'!D:F,3,FALSE)</f>
        <v>0</v>
      </c>
      <c r="E102" s="91" t="str">
        <f t="shared" si="90"/>
        <v>ERREUR</v>
      </c>
      <c r="F102" s="92" t="str">
        <f t="shared" si="91"/>
        <v>ERREUR</v>
      </c>
      <c r="G102" s="16">
        <f t="shared" si="92"/>
        <v>0</v>
      </c>
      <c r="H102" s="16">
        <f t="shared" si="93"/>
        <v>-1</v>
      </c>
      <c r="I102" s="16">
        <f t="shared" si="94"/>
        <v>0</v>
      </c>
      <c r="J102" s="16">
        <f t="shared" si="94"/>
        <v>0</v>
      </c>
      <c r="K102" s="16">
        <f t="shared" si="94"/>
        <v>0</v>
      </c>
      <c r="L102" s="16">
        <f t="shared" si="93"/>
        <v>-1</v>
      </c>
      <c r="M102" s="16">
        <f t="shared" si="95"/>
        <v>0</v>
      </c>
      <c r="N102" s="16">
        <f t="shared" si="95"/>
        <v>0</v>
      </c>
      <c r="O102" s="58"/>
      <c r="P102" s="58"/>
      <c r="Q102" s="58"/>
      <c r="R102" s="58"/>
      <c r="S102" s="58"/>
      <c r="T102" s="58"/>
      <c r="U102" s="58"/>
      <c r="V102" s="58"/>
      <c r="W102" s="58"/>
      <c r="X102" s="58"/>
      <c r="Y102" s="58"/>
      <c r="Z102" s="58"/>
      <c r="AA102" s="58"/>
    </row>
    <row r="103" spans="1:27" x14ac:dyDescent="0.45">
      <c r="B103" s="44" t="s">
        <v>337</v>
      </c>
      <c r="C103" s="43" t="s">
        <v>170</v>
      </c>
      <c r="D103" s="16">
        <f>VLOOKUP(C103,'1. Questionnaire'!D:F,3,FALSE)</f>
        <v>0</v>
      </c>
      <c r="E103" s="91" t="str">
        <f t="shared" si="90"/>
        <v>ERREUR</v>
      </c>
      <c r="F103" s="92" t="str">
        <f t="shared" si="91"/>
        <v>ERREUR</v>
      </c>
      <c r="G103" s="16">
        <f t="shared" ref="G103:H108" si="96">IF($D103="Oui",1,-1)</f>
        <v>-1</v>
      </c>
      <c r="H103" s="16">
        <f t="shared" si="96"/>
        <v>-1</v>
      </c>
      <c r="I103" s="16">
        <f t="shared" si="93"/>
        <v>-1</v>
      </c>
      <c r="J103" s="16">
        <f t="shared" si="93"/>
        <v>-1</v>
      </c>
      <c r="K103" s="16">
        <f t="shared" ref="K103:L108" si="97">IF($D103="Oui",1,-1)</f>
        <v>-1</v>
      </c>
      <c r="L103" s="16">
        <f t="shared" si="97"/>
        <v>-1</v>
      </c>
      <c r="M103" s="16">
        <f t="shared" si="95"/>
        <v>0</v>
      </c>
      <c r="N103" s="16">
        <f t="shared" si="95"/>
        <v>0</v>
      </c>
      <c r="O103" s="58"/>
      <c r="P103" s="58"/>
      <c r="Q103" s="58"/>
      <c r="R103" s="58"/>
      <c r="S103" s="58"/>
      <c r="T103" s="58"/>
      <c r="U103" s="58"/>
      <c r="V103" s="58"/>
      <c r="W103" s="58"/>
      <c r="X103" s="58"/>
      <c r="Y103" s="58"/>
      <c r="Z103" s="58"/>
      <c r="AA103" s="58"/>
    </row>
    <row r="104" spans="1:27" ht="28.5" x14ac:dyDescent="0.45">
      <c r="B104" s="44" t="s">
        <v>337</v>
      </c>
      <c r="C104" s="43" t="s">
        <v>161</v>
      </c>
      <c r="D104" s="16">
        <f>VLOOKUP(C104,'1. Questionnaire'!D:F,3,FALSE)</f>
        <v>0</v>
      </c>
      <c r="E104" s="91" t="str">
        <f t="shared" si="90"/>
        <v>ERREUR</v>
      </c>
      <c r="F104" s="92" t="str">
        <f t="shared" si="91"/>
        <v>ERREUR</v>
      </c>
      <c r="G104" s="16">
        <f t="shared" si="96"/>
        <v>-1</v>
      </c>
      <c r="H104" s="16">
        <f t="shared" si="96"/>
        <v>-1</v>
      </c>
      <c r="I104" s="16">
        <f t="shared" si="93"/>
        <v>-1</v>
      </c>
      <c r="J104" s="16">
        <f t="shared" si="93"/>
        <v>-1</v>
      </c>
      <c r="K104" s="16">
        <f t="shared" si="97"/>
        <v>-1</v>
      </c>
      <c r="L104" s="16">
        <f t="shared" si="97"/>
        <v>-1</v>
      </c>
      <c r="M104" s="16">
        <f t="shared" si="95"/>
        <v>0</v>
      </c>
      <c r="N104" s="16">
        <f t="shared" si="95"/>
        <v>0</v>
      </c>
      <c r="O104" s="58"/>
      <c r="P104" s="58"/>
      <c r="Q104" s="58"/>
      <c r="R104" s="58"/>
      <c r="S104" s="58"/>
      <c r="T104" s="58"/>
      <c r="U104" s="58"/>
      <c r="V104" s="58"/>
      <c r="W104" s="58"/>
      <c r="X104" s="58"/>
      <c r="Y104" s="58"/>
      <c r="Z104" s="58"/>
      <c r="AA104" s="58"/>
    </row>
    <row r="105" spans="1:27" ht="28.5" x14ac:dyDescent="0.45">
      <c r="B105" s="44" t="s">
        <v>337</v>
      </c>
      <c r="C105" s="43" t="s">
        <v>162</v>
      </c>
      <c r="D105" s="16">
        <f>VLOOKUP(C105,'1. Questionnaire'!D:F,3,FALSE)</f>
        <v>0</v>
      </c>
      <c r="E105" s="91" t="str">
        <f t="shared" si="90"/>
        <v>ERREUR</v>
      </c>
      <c r="F105" s="92" t="str">
        <f t="shared" si="91"/>
        <v>ERREUR</v>
      </c>
      <c r="G105" s="16">
        <f t="shared" si="96"/>
        <v>-1</v>
      </c>
      <c r="H105" s="16">
        <f t="shared" si="96"/>
        <v>-1</v>
      </c>
      <c r="I105" s="16">
        <f t="shared" ref="I105:J108" si="98">IF($D105="Oui",1,0)</f>
        <v>0</v>
      </c>
      <c r="J105" s="16">
        <f t="shared" si="93"/>
        <v>-1</v>
      </c>
      <c r="K105" s="16">
        <f t="shared" si="97"/>
        <v>-1</v>
      </c>
      <c r="L105" s="16">
        <f t="shared" si="97"/>
        <v>-1</v>
      </c>
      <c r="M105" s="16">
        <f t="shared" si="95"/>
        <v>0</v>
      </c>
      <c r="N105" s="16">
        <f t="shared" si="95"/>
        <v>0</v>
      </c>
      <c r="O105" s="58"/>
      <c r="P105" s="58"/>
      <c r="Q105" s="58"/>
      <c r="R105" s="58"/>
      <c r="S105" s="58"/>
      <c r="T105" s="58"/>
      <c r="U105" s="58"/>
      <c r="V105" s="58"/>
      <c r="W105" s="58"/>
      <c r="X105" s="58"/>
      <c r="Y105" s="58"/>
      <c r="Z105" s="58"/>
      <c r="AA105" s="58"/>
    </row>
    <row r="106" spans="1:27" x14ac:dyDescent="0.45">
      <c r="B106" s="44" t="s">
        <v>337</v>
      </c>
      <c r="C106" s="43" t="s">
        <v>109</v>
      </c>
      <c r="D106" s="16">
        <f>VLOOKUP(C106,'1. Questionnaire'!D:F,3,FALSE)</f>
        <v>0</v>
      </c>
      <c r="E106" s="91" t="str">
        <f t="shared" si="90"/>
        <v>ERREUR</v>
      </c>
      <c r="F106" s="92" t="str">
        <f t="shared" si="91"/>
        <v>ERREUR</v>
      </c>
      <c r="G106" s="16">
        <f t="shared" si="96"/>
        <v>-1</v>
      </c>
      <c r="H106" s="16">
        <f t="shared" si="96"/>
        <v>-1</v>
      </c>
      <c r="I106" s="16">
        <f t="shared" si="98"/>
        <v>0</v>
      </c>
      <c r="J106" s="16">
        <f t="shared" si="98"/>
        <v>0</v>
      </c>
      <c r="K106" s="16">
        <f t="shared" si="97"/>
        <v>-1</v>
      </c>
      <c r="L106" s="16">
        <f t="shared" si="97"/>
        <v>-1</v>
      </c>
      <c r="M106" s="16">
        <f t="shared" si="95"/>
        <v>0</v>
      </c>
      <c r="N106" s="16">
        <f t="shared" si="95"/>
        <v>0</v>
      </c>
      <c r="O106" s="58"/>
      <c r="P106" s="58"/>
      <c r="Q106" s="58"/>
      <c r="R106" s="58"/>
      <c r="S106" s="58"/>
      <c r="T106" s="58"/>
      <c r="U106" s="58"/>
      <c r="V106" s="58"/>
      <c r="W106" s="58"/>
      <c r="X106" s="58"/>
      <c r="Y106" s="58"/>
      <c r="Z106" s="58"/>
      <c r="AA106" s="58"/>
    </row>
    <row r="107" spans="1:27" ht="28.5" x14ac:dyDescent="0.45">
      <c r="B107" s="44" t="s">
        <v>337</v>
      </c>
      <c r="C107" s="43" t="s">
        <v>110</v>
      </c>
      <c r="D107" s="16">
        <f>VLOOKUP(C107,'1. Questionnaire'!D:F,3,FALSE)</f>
        <v>0</v>
      </c>
      <c r="E107" s="91" t="str">
        <f t="shared" si="90"/>
        <v>ERREUR</v>
      </c>
      <c r="F107" s="92" t="str">
        <f t="shared" si="91"/>
        <v>ERREUR</v>
      </c>
      <c r="G107" s="16">
        <f t="shared" si="96"/>
        <v>-1</v>
      </c>
      <c r="H107" s="16">
        <f t="shared" si="96"/>
        <v>-1</v>
      </c>
      <c r="I107" s="16">
        <f t="shared" si="98"/>
        <v>0</v>
      </c>
      <c r="J107" s="16">
        <f t="shared" si="98"/>
        <v>0</v>
      </c>
      <c r="K107" s="16">
        <f t="shared" si="97"/>
        <v>-1</v>
      </c>
      <c r="L107" s="16">
        <f t="shared" si="97"/>
        <v>-1</v>
      </c>
      <c r="M107" s="16">
        <f t="shared" si="95"/>
        <v>0</v>
      </c>
      <c r="N107" s="16">
        <f t="shared" si="95"/>
        <v>0</v>
      </c>
      <c r="O107" s="58"/>
      <c r="P107" s="58"/>
      <c r="Q107" s="58"/>
      <c r="R107" s="58"/>
      <c r="S107" s="58"/>
      <c r="T107" s="58"/>
      <c r="U107" s="58"/>
      <c r="V107" s="58"/>
      <c r="W107" s="58"/>
      <c r="X107" s="58"/>
      <c r="Y107" s="58"/>
      <c r="Z107" s="58"/>
      <c r="AA107" s="58"/>
    </row>
    <row r="108" spans="1:27" ht="28.5" x14ac:dyDescent="0.45">
      <c r="B108" s="44" t="s">
        <v>338</v>
      </c>
      <c r="C108" s="43" t="s">
        <v>248</v>
      </c>
      <c r="D108" s="16">
        <f>VLOOKUP(C108,'1. Questionnaire'!D:F,3,FALSE)</f>
        <v>0</v>
      </c>
      <c r="E108" s="91" t="str">
        <f t="shared" si="90"/>
        <v>ERREUR</v>
      </c>
      <c r="F108" s="92" t="str">
        <f t="shared" si="91"/>
        <v>ERREUR</v>
      </c>
      <c r="G108" s="16">
        <f t="shared" ref="G108" si="99">IF($D108="Oui",1,0)</f>
        <v>0</v>
      </c>
      <c r="H108" s="16">
        <f t="shared" si="96"/>
        <v>-1</v>
      </c>
      <c r="I108" s="16">
        <f t="shared" si="98"/>
        <v>0</v>
      </c>
      <c r="J108" s="16">
        <f t="shared" si="98"/>
        <v>0</v>
      </c>
      <c r="K108" s="16">
        <f t="shared" ref="K108" si="100">IF($D108="Oui",1,0)</f>
        <v>0</v>
      </c>
      <c r="L108" s="16">
        <f t="shared" si="97"/>
        <v>-1</v>
      </c>
      <c r="M108" s="16">
        <f t="shared" si="95"/>
        <v>0</v>
      </c>
      <c r="N108" s="16">
        <f t="shared" si="95"/>
        <v>0</v>
      </c>
      <c r="O108" s="58"/>
      <c r="P108" s="58"/>
      <c r="Q108" s="58"/>
      <c r="R108" s="58"/>
      <c r="S108" s="58"/>
      <c r="T108" s="58"/>
      <c r="U108" s="58"/>
      <c r="V108" s="58"/>
      <c r="W108" s="58"/>
      <c r="X108" s="58"/>
      <c r="Y108" s="58"/>
      <c r="Z108" s="58"/>
      <c r="AA108" s="58"/>
    </row>
    <row r="109" spans="1:27" x14ac:dyDescent="0.45">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row>
    <row r="110" spans="1:27" x14ac:dyDescent="0.45">
      <c r="B110" s="88"/>
      <c r="C110" s="142" t="s">
        <v>355</v>
      </c>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row>
    <row r="111" spans="1:27" x14ac:dyDescent="0.45">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row>
    <row r="112" spans="1:27" ht="28.5" x14ac:dyDescent="0.45">
      <c r="B112" s="44" t="s">
        <v>339</v>
      </c>
      <c r="C112" s="43" t="s">
        <v>475</v>
      </c>
      <c r="D112" s="16">
        <f>VLOOKUP(C112,'1. Questionnaire'!D:F,3,FALSE)</f>
        <v>0</v>
      </c>
      <c r="E112" s="91" t="str">
        <f t="shared" ref="E112:E124" si="101">IF($E$3=$G$7,G112,IF($E$3=$H$7,H112,IF($E$3=$I$7,I112,IF($E$3=$J$7,J112,IF($E$3=$K$7,K112,IF($E$3=$L$7,L112,IF($E$3=$M$7,M112,IF($E$3=$N$7,N112,"ERREUR"))))))))</f>
        <v>ERREUR</v>
      </c>
      <c r="F112" s="92" t="str">
        <f t="shared" ref="F112:F124" si="102">E112</f>
        <v>ERREUR</v>
      </c>
      <c r="G112" s="16">
        <f t="shared" ref="G112:N119" si="103">IF($D112="Oui",1,0)</f>
        <v>0</v>
      </c>
      <c r="H112" s="16">
        <f t="shared" ref="G112:N124" si="104">IF($D112="Oui",1,-1)</f>
        <v>-1</v>
      </c>
      <c r="I112" s="16">
        <f t="shared" ref="I112:K113" si="105">IF($D112="Oui",1,0)</f>
        <v>0</v>
      </c>
      <c r="J112" s="16">
        <f t="shared" si="104"/>
        <v>-1</v>
      </c>
      <c r="K112" s="16">
        <f t="shared" ref="K112" si="106">IF($D112="Oui",1,0)</f>
        <v>0</v>
      </c>
      <c r="L112" s="16">
        <f t="shared" si="104"/>
        <v>-1</v>
      </c>
      <c r="M112" s="16">
        <f t="shared" ref="M112:N113" si="107">IF($D112="Oui",1,0)</f>
        <v>0</v>
      </c>
      <c r="N112" s="16">
        <f t="shared" si="104"/>
        <v>-1</v>
      </c>
      <c r="O112" s="58"/>
      <c r="P112" s="58"/>
      <c r="Q112" s="58"/>
      <c r="R112" s="58"/>
      <c r="S112" s="58"/>
      <c r="T112" s="58"/>
      <c r="U112" s="58"/>
      <c r="V112" s="58"/>
      <c r="W112" s="58"/>
      <c r="X112" s="58"/>
      <c r="Y112" s="58"/>
      <c r="Z112" s="58"/>
      <c r="AA112" s="58"/>
    </row>
    <row r="113" spans="2:27" ht="28.5" x14ac:dyDescent="0.45">
      <c r="B113" s="44" t="s">
        <v>339</v>
      </c>
      <c r="C113" s="43" t="s">
        <v>476</v>
      </c>
      <c r="D113" s="16">
        <f>VLOOKUP(C113,'1. Questionnaire'!D:F,3,FALSE)</f>
        <v>0</v>
      </c>
      <c r="E113" s="91" t="str">
        <f t="shared" si="101"/>
        <v>ERREUR</v>
      </c>
      <c r="F113" s="92" t="str">
        <f t="shared" si="102"/>
        <v>ERREUR</v>
      </c>
      <c r="G113" s="16">
        <f t="shared" si="103"/>
        <v>0</v>
      </c>
      <c r="H113" s="16">
        <f t="shared" si="104"/>
        <v>-1</v>
      </c>
      <c r="I113" s="16">
        <f t="shared" si="105"/>
        <v>0</v>
      </c>
      <c r="J113" s="16">
        <f t="shared" si="105"/>
        <v>0</v>
      </c>
      <c r="K113" s="16">
        <f t="shared" si="105"/>
        <v>0</v>
      </c>
      <c r="L113" s="16">
        <f t="shared" si="104"/>
        <v>-1</v>
      </c>
      <c r="M113" s="16">
        <f t="shared" si="107"/>
        <v>0</v>
      </c>
      <c r="N113" s="16">
        <f t="shared" si="107"/>
        <v>0</v>
      </c>
      <c r="O113" s="58"/>
      <c r="P113" s="58"/>
      <c r="Q113" s="58"/>
      <c r="R113" s="58"/>
      <c r="S113" s="58"/>
      <c r="T113" s="58"/>
      <c r="U113" s="58"/>
      <c r="V113" s="58"/>
      <c r="W113" s="58"/>
      <c r="X113" s="58"/>
      <c r="Y113" s="58"/>
      <c r="Z113" s="58"/>
      <c r="AA113" s="58"/>
    </row>
    <row r="114" spans="2:27" ht="28.5" x14ac:dyDescent="0.45">
      <c r="B114" s="44" t="s">
        <v>340</v>
      </c>
      <c r="C114" s="43" t="s">
        <v>165</v>
      </c>
      <c r="D114" s="16">
        <f>VLOOKUP(C114,'1. Questionnaire'!D:F,3,FALSE)</f>
        <v>0</v>
      </c>
      <c r="E114" s="91" t="str">
        <f t="shared" si="101"/>
        <v>ERREUR</v>
      </c>
      <c r="F114" s="92" t="str">
        <f t="shared" si="102"/>
        <v>ERREUR</v>
      </c>
      <c r="G114" s="16">
        <f t="shared" si="103"/>
        <v>0</v>
      </c>
      <c r="H114" s="16">
        <f t="shared" si="104"/>
        <v>-1</v>
      </c>
      <c r="I114" s="16">
        <f t="shared" si="103"/>
        <v>0</v>
      </c>
      <c r="J114" s="16">
        <f t="shared" si="104"/>
        <v>-1</v>
      </c>
      <c r="K114" s="16">
        <f t="shared" si="103"/>
        <v>0</v>
      </c>
      <c r="L114" s="16">
        <f t="shared" si="104"/>
        <v>-1</v>
      </c>
      <c r="M114" s="16">
        <f t="shared" si="103"/>
        <v>0</v>
      </c>
      <c r="N114" s="16">
        <f t="shared" si="104"/>
        <v>-1</v>
      </c>
      <c r="O114" s="58"/>
      <c r="P114" s="58"/>
      <c r="Q114" s="58"/>
      <c r="R114" s="58"/>
      <c r="S114" s="58"/>
      <c r="T114" s="58"/>
      <c r="U114" s="58"/>
      <c r="V114" s="58"/>
      <c r="W114" s="58"/>
      <c r="X114" s="58"/>
      <c r="Y114" s="58"/>
      <c r="Z114" s="58"/>
      <c r="AA114" s="58"/>
    </row>
    <row r="115" spans="2:27" ht="28.5" x14ac:dyDescent="0.45">
      <c r="B115" s="44" t="s">
        <v>340</v>
      </c>
      <c r="C115" s="43" t="s">
        <v>249</v>
      </c>
      <c r="D115" s="16">
        <f>VLOOKUP(C115,'1. Questionnaire'!D:F,3,FALSE)</f>
        <v>0</v>
      </c>
      <c r="E115" s="91" t="str">
        <f t="shared" si="101"/>
        <v>ERREUR</v>
      </c>
      <c r="F115" s="92" t="str">
        <f t="shared" si="102"/>
        <v>ERREUR</v>
      </c>
      <c r="G115" s="16">
        <f t="shared" si="103"/>
        <v>0</v>
      </c>
      <c r="H115" s="16">
        <f t="shared" si="104"/>
        <v>-1</v>
      </c>
      <c r="I115" s="16">
        <f t="shared" si="103"/>
        <v>0</v>
      </c>
      <c r="J115" s="16">
        <f t="shared" si="103"/>
        <v>0</v>
      </c>
      <c r="K115" s="16">
        <f t="shared" si="103"/>
        <v>0</v>
      </c>
      <c r="L115" s="16">
        <f t="shared" si="104"/>
        <v>-1</v>
      </c>
      <c r="M115" s="16">
        <f t="shared" si="103"/>
        <v>0</v>
      </c>
      <c r="N115" s="16">
        <f t="shared" si="103"/>
        <v>0</v>
      </c>
      <c r="O115" s="58"/>
      <c r="P115" s="58"/>
      <c r="Q115" s="58"/>
      <c r="R115" s="58"/>
      <c r="S115" s="58"/>
      <c r="T115" s="58"/>
      <c r="U115" s="58"/>
      <c r="V115" s="58"/>
      <c r="W115" s="58"/>
      <c r="X115" s="58"/>
      <c r="Y115" s="58"/>
      <c r="Z115" s="58"/>
      <c r="AA115" s="58"/>
    </row>
    <row r="116" spans="2:27" x14ac:dyDescent="0.45">
      <c r="B116" s="44" t="s">
        <v>341</v>
      </c>
      <c r="C116" s="43" t="s">
        <v>111</v>
      </c>
      <c r="D116" s="16">
        <f>VLOOKUP(C116,'1. Questionnaire'!D:F,3,FALSE)</f>
        <v>0</v>
      </c>
      <c r="E116" s="91" t="str">
        <f t="shared" si="101"/>
        <v>ERREUR</v>
      </c>
      <c r="F116" s="92" t="str">
        <f t="shared" si="102"/>
        <v>ERREUR</v>
      </c>
      <c r="G116" s="16">
        <f t="shared" si="103"/>
        <v>0</v>
      </c>
      <c r="H116" s="16">
        <f t="shared" si="104"/>
        <v>-1</v>
      </c>
      <c r="I116" s="16">
        <f t="shared" si="103"/>
        <v>0</v>
      </c>
      <c r="J116" s="16">
        <f t="shared" si="104"/>
        <v>-1</v>
      </c>
      <c r="K116" s="16">
        <f t="shared" si="103"/>
        <v>0</v>
      </c>
      <c r="L116" s="16">
        <f t="shared" si="104"/>
        <v>-1</v>
      </c>
      <c r="M116" s="16">
        <f t="shared" si="103"/>
        <v>0</v>
      </c>
      <c r="N116" s="16">
        <f t="shared" si="104"/>
        <v>-1</v>
      </c>
      <c r="O116" s="58"/>
      <c r="P116" s="58"/>
      <c r="Q116" s="58"/>
      <c r="R116" s="58"/>
      <c r="S116" s="58"/>
      <c r="T116" s="58"/>
      <c r="U116" s="58"/>
      <c r="V116" s="58"/>
      <c r="W116" s="58"/>
      <c r="X116" s="58"/>
      <c r="Y116" s="58"/>
      <c r="Z116" s="58"/>
      <c r="AA116" s="58"/>
    </row>
    <row r="117" spans="2:27" ht="28.5" x14ac:dyDescent="0.45">
      <c r="B117" s="44" t="s">
        <v>341</v>
      </c>
      <c r="C117" s="43" t="s">
        <v>114</v>
      </c>
      <c r="D117" s="16">
        <f>VLOOKUP(C117,'1. Questionnaire'!D:F,3,FALSE)</f>
        <v>0</v>
      </c>
      <c r="E117" s="91" t="str">
        <f t="shared" si="101"/>
        <v>ERREUR</v>
      </c>
      <c r="F117" s="92" t="str">
        <f t="shared" si="102"/>
        <v>ERREUR</v>
      </c>
      <c r="G117" s="16">
        <f t="shared" si="103"/>
        <v>0</v>
      </c>
      <c r="H117" s="16">
        <f t="shared" si="104"/>
        <v>-1</v>
      </c>
      <c r="I117" s="16">
        <f t="shared" si="103"/>
        <v>0</v>
      </c>
      <c r="J117" s="16">
        <f t="shared" si="104"/>
        <v>-1</v>
      </c>
      <c r="K117" s="16">
        <f t="shared" si="103"/>
        <v>0</v>
      </c>
      <c r="L117" s="16">
        <f t="shared" si="104"/>
        <v>-1</v>
      </c>
      <c r="M117" s="16">
        <f t="shared" si="103"/>
        <v>0</v>
      </c>
      <c r="N117" s="16">
        <f t="shared" si="104"/>
        <v>-1</v>
      </c>
      <c r="O117" s="58"/>
      <c r="P117" s="58"/>
      <c r="Q117" s="58"/>
      <c r="R117" s="58"/>
      <c r="S117" s="58"/>
      <c r="T117" s="58"/>
      <c r="U117" s="58"/>
      <c r="V117" s="58"/>
      <c r="W117" s="58"/>
      <c r="X117" s="58"/>
      <c r="Y117" s="58"/>
      <c r="Z117" s="58"/>
      <c r="AA117" s="58"/>
    </row>
    <row r="118" spans="2:27" ht="28.5" x14ac:dyDescent="0.45">
      <c r="B118" s="44" t="s">
        <v>341</v>
      </c>
      <c r="C118" s="43" t="s">
        <v>166</v>
      </c>
      <c r="D118" s="16">
        <f>VLOOKUP(C118,'1. Questionnaire'!D:F,3,FALSE)</f>
        <v>0</v>
      </c>
      <c r="E118" s="91" t="str">
        <f t="shared" si="101"/>
        <v>ERREUR</v>
      </c>
      <c r="F118" s="92" t="str">
        <f t="shared" si="102"/>
        <v>ERREUR</v>
      </c>
      <c r="G118" s="16">
        <f t="shared" si="104"/>
        <v>-1</v>
      </c>
      <c r="H118" s="16">
        <f t="shared" si="104"/>
        <v>-1</v>
      </c>
      <c r="I118" s="16">
        <f t="shared" si="104"/>
        <v>-1</v>
      </c>
      <c r="J118" s="16">
        <f t="shared" si="104"/>
        <v>-1</v>
      </c>
      <c r="K118" s="16">
        <f t="shared" si="104"/>
        <v>-1</v>
      </c>
      <c r="L118" s="16">
        <f t="shared" si="104"/>
        <v>-1</v>
      </c>
      <c r="M118" s="16">
        <f t="shared" si="104"/>
        <v>-1</v>
      </c>
      <c r="N118" s="16">
        <f t="shared" si="104"/>
        <v>-1</v>
      </c>
      <c r="O118" s="58"/>
      <c r="P118" s="58"/>
      <c r="Q118" s="58"/>
      <c r="R118" s="58"/>
      <c r="S118" s="58"/>
      <c r="T118" s="58"/>
      <c r="U118" s="58"/>
      <c r="V118" s="58"/>
      <c r="W118" s="58"/>
      <c r="X118" s="58"/>
      <c r="Y118" s="58"/>
      <c r="Z118" s="58"/>
      <c r="AA118" s="58"/>
    </row>
    <row r="119" spans="2:27" ht="28.5" x14ac:dyDescent="0.45">
      <c r="B119" s="44" t="s">
        <v>341</v>
      </c>
      <c r="C119" s="43" t="s">
        <v>358</v>
      </c>
      <c r="D119" s="16">
        <f>VLOOKUP(C119,'1. Questionnaire'!D:F,3,FALSE)</f>
        <v>0</v>
      </c>
      <c r="E119" s="91" t="str">
        <f t="shared" si="101"/>
        <v>ERREUR</v>
      </c>
      <c r="F119" s="92" t="str">
        <f t="shared" si="102"/>
        <v>ERREUR</v>
      </c>
      <c r="G119" s="16">
        <f t="shared" si="103"/>
        <v>0</v>
      </c>
      <c r="H119" s="16">
        <f t="shared" si="104"/>
        <v>-1</v>
      </c>
      <c r="I119" s="16">
        <f t="shared" ref="I119:J121" si="108">IF($D119="Oui",1,0)</f>
        <v>0</v>
      </c>
      <c r="J119" s="16">
        <f t="shared" si="104"/>
        <v>-1</v>
      </c>
      <c r="K119" s="16">
        <f t="shared" ref="K119" si="109">IF($D119="Oui",1,0)</f>
        <v>0</v>
      </c>
      <c r="L119" s="16">
        <f t="shared" si="104"/>
        <v>-1</v>
      </c>
      <c r="M119" s="16">
        <f t="shared" ref="M119:M121" si="110">IF($D119="Oui",1,0)</f>
        <v>0</v>
      </c>
      <c r="N119" s="16">
        <f t="shared" si="104"/>
        <v>-1</v>
      </c>
      <c r="O119" s="58"/>
      <c r="P119" s="58"/>
      <c r="Q119" s="58"/>
      <c r="R119" s="58"/>
      <c r="S119" s="58"/>
      <c r="T119" s="58"/>
      <c r="U119" s="58"/>
      <c r="V119" s="58"/>
      <c r="W119" s="58"/>
      <c r="X119" s="58"/>
      <c r="Y119" s="58"/>
      <c r="Z119" s="58"/>
      <c r="AA119" s="58"/>
    </row>
    <row r="120" spans="2:27" ht="28.5" x14ac:dyDescent="0.45">
      <c r="B120" s="44" t="s">
        <v>341</v>
      </c>
      <c r="C120" s="43" t="s">
        <v>113</v>
      </c>
      <c r="D120" s="16">
        <f>VLOOKUP(C120,'1. Questionnaire'!D:F,3,FALSE)</f>
        <v>0</v>
      </c>
      <c r="E120" s="91" t="str">
        <f t="shared" si="101"/>
        <v>ERREUR</v>
      </c>
      <c r="F120" s="92" t="str">
        <f t="shared" si="102"/>
        <v>ERREUR</v>
      </c>
      <c r="G120" s="16">
        <f t="shared" si="104"/>
        <v>-1</v>
      </c>
      <c r="H120" s="16">
        <f t="shared" si="104"/>
        <v>-1</v>
      </c>
      <c r="I120" s="16">
        <f t="shared" si="108"/>
        <v>0</v>
      </c>
      <c r="J120" s="16">
        <f t="shared" si="108"/>
        <v>0</v>
      </c>
      <c r="K120" s="95">
        <f t="shared" si="104"/>
        <v>-1</v>
      </c>
      <c r="L120" s="16">
        <f t="shared" si="104"/>
        <v>-1</v>
      </c>
      <c r="M120" s="16">
        <f t="shared" si="110"/>
        <v>0</v>
      </c>
      <c r="N120" s="16">
        <f t="shared" si="104"/>
        <v>-1</v>
      </c>
      <c r="O120" s="58"/>
      <c r="P120" s="58"/>
      <c r="Q120" s="58"/>
      <c r="R120" s="58"/>
      <c r="S120" s="58"/>
      <c r="T120" s="58"/>
      <c r="U120" s="58"/>
      <c r="V120" s="58"/>
      <c r="W120" s="58"/>
      <c r="X120" s="58"/>
      <c r="Y120" s="58"/>
      <c r="Z120" s="58"/>
      <c r="AA120" s="58"/>
    </row>
    <row r="121" spans="2:27" ht="28.5" x14ac:dyDescent="0.45">
      <c r="B121" s="44" t="s">
        <v>341</v>
      </c>
      <c r="C121" s="43" t="s">
        <v>167</v>
      </c>
      <c r="D121" s="16">
        <f>VLOOKUP(C121,'1. Questionnaire'!D:F,3,FALSE)</f>
        <v>0</v>
      </c>
      <c r="E121" s="91" t="str">
        <f t="shared" si="101"/>
        <v>ERREUR</v>
      </c>
      <c r="F121" s="92" t="str">
        <f t="shared" si="102"/>
        <v>ERREUR</v>
      </c>
      <c r="G121" s="16">
        <f t="shared" si="104"/>
        <v>-1</v>
      </c>
      <c r="H121" s="16">
        <f t="shared" si="104"/>
        <v>-1</v>
      </c>
      <c r="I121" s="16">
        <f t="shared" si="108"/>
        <v>0</v>
      </c>
      <c r="J121" s="16">
        <f t="shared" si="108"/>
        <v>0</v>
      </c>
      <c r="K121" s="95">
        <f t="shared" si="104"/>
        <v>-1</v>
      </c>
      <c r="L121" s="16">
        <f t="shared" si="104"/>
        <v>-1</v>
      </c>
      <c r="M121" s="16">
        <f t="shared" si="110"/>
        <v>0</v>
      </c>
      <c r="N121" s="16">
        <f t="shared" si="104"/>
        <v>-1</v>
      </c>
      <c r="O121" s="58"/>
      <c r="P121" s="58"/>
      <c r="Q121" s="58"/>
      <c r="R121" s="58"/>
      <c r="S121" s="58"/>
      <c r="T121" s="58"/>
      <c r="U121" s="58"/>
      <c r="V121" s="58"/>
      <c r="W121" s="58"/>
      <c r="X121" s="58"/>
      <c r="Y121" s="58"/>
      <c r="Z121" s="58"/>
      <c r="AA121" s="58"/>
    </row>
    <row r="122" spans="2:27" ht="28.5" x14ac:dyDescent="0.45">
      <c r="B122" s="44" t="s">
        <v>341</v>
      </c>
      <c r="C122" s="43" t="s">
        <v>168</v>
      </c>
      <c r="D122" s="16">
        <f>VLOOKUP(C122,'1. Questionnaire'!D:F,3,FALSE)</f>
        <v>0</v>
      </c>
      <c r="E122" s="91" t="str">
        <f t="shared" si="101"/>
        <v>ERREUR</v>
      </c>
      <c r="F122" s="92" t="str">
        <f t="shared" si="102"/>
        <v>ERREUR</v>
      </c>
      <c r="G122" s="16">
        <f t="shared" si="104"/>
        <v>-1</v>
      </c>
      <c r="H122" s="16">
        <f t="shared" si="104"/>
        <v>-1</v>
      </c>
      <c r="I122" s="16">
        <f t="shared" si="104"/>
        <v>-1</v>
      </c>
      <c r="J122" s="16">
        <f t="shared" si="104"/>
        <v>-1</v>
      </c>
      <c r="K122" s="16">
        <f t="shared" si="104"/>
        <v>-1</v>
      </c>
      <c r="L122" s="16">
        <f t="shared" si="104"/>
        <v>-1</v>
      </c>
      <c r="M122" s="16">
        <f t="shared" si="104"/>
        <v>-1</v>
      </c>
      <c r="N122" s="16">
        <f t="shared" si="104"/>
        <v>-1</v>
      </c>
      <c r="O122" s="58"/>
      <c r="P122" s="58"/>
      <c r="Q122" s="58"/>
      <c r="R122" s="58"/>
      <c r="S122" s="58"/>
      <c r="T122" s="58"/>
      <c r="U122" s="58"/>
      <c r="V122" s="58"/>
      <c r="W122" s="58"/>
      <c r="X122" s="58"/>
      <c r="Y122" s="58"/>
      <c r="Z122" s="58"/>
      <c r="AA122" s="58"/>
    </row>
    <row r="123" spans="2:27" ht="28.5" x14ac:dyDescent="0.45">
      <c r="B123" s="44" t="s">
        <v>342</v>
      </c>
      <c r="C123" s="43" t="s">
        <v>251</v>
      </c>
      <c r="D123" s="16">
        <f>VLOOKUP(C123,'1. Questionnaire'!D:F,3,FALSE)</f>
        <v>0</v>
      </c>
      <c r="E123" s="91" t="str">
        <f t="shared" si="101"/>
        <v>ERREUR</v>
      </c>
      <c r="F123" s="92" t="str">
        <f t="shared" si="102"/>
        <v>ERREUR</v>
      </c>
      <c r="G123" s="16">
        <f t="shared" ref="G123:N124" si="111">IF($D123="Oui",1,0)</f>
        <v>0</v>
      </c>
      <c r="H123" s="16">
        <f t="shared" si="104"/>
        <v>-1</v>
      </c>
      <c r="I123" s="16">
        <f t="shared" si="111"/>
        <v>0</v>
      </c>
      <c r="J123" s="16">
        <f t="shared" si="104"/>
        <v>-1</v>
      </c>
      <c r="K123" s="16">
        <f t="shared" si="111"/>
        <v>0</v>
      </c>
      <c r="L123" s="16">
        <f t="shared" si="104"/>
        <v>-1</v>
      </c>
      <c r="M123" s="16">
        <f t="shared" si="111"/>
        <v>0</v>
      </c>
      <c r="N123" s="16">
        <f t="shared" si="104"/>
        <v>-1</v>
      </c>
      <c r="O123" s="58"/>
      <c r="P123" s="58"/>
      <c r="Q123" s="58"/>
      <c r="R123" s="58"/>
      <c r="S123" s="58"/>
      <c r="T123" s="58"/>
      <c r="U123" s="58"/>
      <c r="V123" s="58"/>
      <c r="W123" s="58"/>
      <c r="X123" s="58"/>
      <c r="Y123" s="58"/>
      <c r="Z123" s="58"/>
      <c r="AA123" s="58"/>
    </row>
    <row r="124" spans="2:27" ht="28.5" x14ac:dyDescent="0.45">
      <c r="B124" s="44" t="s">
        <v>342</v>
      </c>
      <c r="C124" s="43" t="s">
        <v>252</v>
      </c>
      <c r="D124" s="16">
        <f>VLOOKUP(C124,'1. Questionnaire'!D:F,3,FALSE)</f>
        <v>0</v>
      </c>
      <c r="E124" s="91" t="str">
        <f t="shared" si="101"/>
        <v>ERREUR</v>
      </c>
      <c r="F124" s="92" t="str">
        <f t="shared" si="102"/>
        <v>ERREUR</v>
      </c>
      <c r="G124" s="16">
        <f t="shared" si="104"/>
        <v>-1</v>
      </c>
      <c r="H124" s="16">
        <f t="shared" si="104"/>
        <v>-1</v>
      </c>
      <c r="I124" s="16">
        <f t="shared" si="111"/>
        <v>0</v>
      </c>
      <c r="J124" s="16">
        <f t="shared" si="104"/>
        <v>-1</v>
      </c>
      <c r="K124" s="16">
        <f t="shared" si="104"/>
        <v>-1</v>
      </c>
      <c r="L124" s="16">
        <f t="shared" si="104"/>
        <v>-1</v>
      </c>
      <c r="M124" s="16">
        <f t="shared" si="111"/>
        <v>0</v>
      </c>
      <c r="N124" s="16">
        <f t="shared" si="111"/>
        <v>0</v>
      </c>
      <c r="O124" s="58"/>
      <c r="P124" s="58"/>
      <c r="Q124" s="58"/>
      <c r="R124" s="58"/>
      <c r="S124" s="58"/>
      <c r="T124" s="58"/>
      <c r="U124" s="58"/>
      <c r="V124" s="58"/>
      <c r="W124" s="58"/>
      <c r="X124" s="58"/>
      <c r="Y124" s="58"/>
      <c r="Z124" s="58"/>
      <c r="AA124" s="58"/>
    </row>
    <row r="125" spans="2:27" x14ac:dyDescent="0.45">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row>
    <row r="126" spans="2:27" x14ac:dyDescent="0.45">
      <c r="B126" s="88"/>
      <c r="C126" s="142" t="s">
        <v>491</v>
      </c>
      <c r="D126" s="58"/>
      <c r="E126" s="58"/>
      <c r="F126" s="58"/>
      <c r="G126" s="58"/>
      <c r="H126" s="58"/>
      <c r="I126" s="58"/>
      <c r="J126" s="58"/>
      <c r="K126" s="58"/>
      <c r="L126" s="58"/>
      <c r="M126" s="58"/>
      <c r="N126" s="58"/>
      <c r="O126" s="58"/>
      <c r="P126" s="58"/>
      <c r="Q126" s="58"/>
      <c r="R126" s="58"/>
      <c r="S126" s="58"/>
      <c r="T126" s="58"/>
      <c r="U126" s="58"/>
      <c r="V126" s="58"/>
      <c r="W126" s="58"/>
      <c r="X126" s="58"/>
      <c r="Y126" s="58"/>
      <c r="Z126" s="58"/>
      <c r="AA126" s="58"/>
    </row>
    <row r="127" spans="2:27" x14ac:dyDescent="0.45">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c r="AA127" s="58"/>
    </row>
    <row r="128" spans="2:27" ht="28.5" x14ac:dyDescent="0.45">
      <c r="B128" s="44" t="s">
        <v>343</v>
      </c>
      <c r="C128" s="43" t="s">
        <v>479</v>
      </c>
      <c r="D128" s="16">
        <f>VLOOKUP(C128,'1. Questionnaire'!D:F,3,FALSE)</f>
        <v>0</v>
      </c>
      <c r="E128" s="91" t="str">
        <f>IF($E$3=$G$7,G128,IF($E$3=$H$7,H128,IF($E$3=$I$7,I128,IF($E$3=$J$7,J128,IF($E$3=$K$7,K128,IF($E$3=$L$7,L128,IF($E$3=$M$7,M128,IF($E$3=$N$7,N128,"ERREUR"))))))))</f>
        <v>ERREUR</v>
      </c>
      <c r="F128" s="92" t="str">
        <f t="shared" ref="F128:F132" si="112">E128</f>
        <v>ERREUR</v>
      </c>
      <c r="G128" s="16">
        <f t="shared" ref="G128:N132" si="113">IF($D128="Oui",1,0)</f>
        <v>0</v>
      </c>
      <c r="H128" s="16">
        <f t="shared" ref="H128:H132" si="114">IF($D128="Oui",1,-1)</f>
        <v>-1</v>
      </c>
      <c r="I128" s="16">
        <f t="shared" si="113"/>
        <v>0</v>
      </c>
      <c r="J128" s="16">
        <f t="shared" si="113"/>
        <v>0</v>
      </c>
      <c r="K128" s="16">
        <f t="shared" si="113"/>
        <v>0</v>
      </c>
      <c r="L128" s="16">
        <f t="shared" ref="L128" si="115">IF($D128="Oui",1,-1)</f>
        <v>-1</v>
      </c>
      <c r="M128" s="16">
        <f t="shared" si="113"/>
        <v>0</v>
      </c>
      <c r="N128" s="16">
        <f t="shared" si="113"/>
        <v>0</v>
      </c>
      <c r="O128" s="58"/>
      <c r="P128" s="58"/>
      <c r="Q128" s="58"/>
      <c r="R128" s="58"/>
      <c r="S128" s="58"/>
      <c r="T128" s="58"/>
      <c r="U128" s="58"/>
      <c r="V128" s="58"/>
      <c r="W128" s="58"/>
      <c r="X128" s="58"/>
      <c r="Y128" s="58"/>
      <c r="Z128" s="58"/>
      <c r="AA128" s="58"/>
    </row>
    <row r="129" spans="2:27" ht="28.5" x14ac:dyDescent="0.45">
      <c r="B129" s="44" t="s">
        <v>344</v>
      </c>
      <c r="C129" s="43" t="s">
        <v>240</v>
      </c>
      <c r="D129" s="16">
        <f>VLOOKUP(C129,'1. Questionnaire'!D:F,3,FALSE)</f>
        <v>0</v>
      </c>
      <c r="E129" s="91" t="str">
        <f>IF($E$3=$G$7,G129,IF($E$3=$H$7,H129,IF($E$3=$I$7,I129,IF($E$3=$J$7,J129,IF($E$3=$K$7,K129,IF($E$3=$L$7,L129,IF($E$3=$M$7,M129,IF($E$3=$N$7,N129,"ERREUR"))))))))</f>
        <v>ERREUR</v>
      </c>
      <c r="F129" s="92" t="str">
        <f t="shared" si="112"/>
        <v>ERREUR</v>
      </c>
      <c r="G129" s="16">
        <f t="shared" si="113"/>
        <v>0</v>
      </c>
      <c r="H129" s="16">
        <f t="shared" si="113"/>
        <v>0</v>
      </c>
      <c r="I129" s="16">
        <f t="shared" si="113"/>
        <v>0</v>
      </c>
      <c r="J129" s="16">
        <f t="shared" si="113"/>
        <v>0</v>
      </c>
      <c r="K129" s="16">
        <f t="shared" si="113"/>
        <v>0</v>
      </c>
      <c r="L129" s="16">
        <f>IF($D129="Oui",1,0)</f>
        <v>0</v>
      </c>
      <c r="M129" s="16">
        <f t="shared" si="113"/>
        <v>0</v>
      </c>
      <c r="N129" s="16">
        <f t="shared" si="113"/>
        <v>0</v>
      </c>
      <c r="O129" s="58"/>
      <c r="P129" s="58"/>
      <c r="Q129" s="58"/>
      <c r="R129" s="58"/>
      <c r="S129" s="58"/>
      <c r="T129" s="58"/>
      <c r="U129" s="58"/>
      <c r="V129" s="58"/>
      <c r="W129" s="58"/>
      <c r="X129" s="58"/>
      <c r="Y129" s="58"/>
      <c r="Z129" s="58"/>
      <c r="AA129" s="58"/>
    </row>
    <row r="130" spans="2:27" ht="28.5" x14ac:dyDescent="0.45">
      <c r="B130" s="44" t="s">
        <v>345</v>
      </c>
      <c r="C130" s="43" t="s">
        <v>362</v>
      </c>
      <c r="D130" s="16">
        <f>VLOOKUP(C130,'1. Questionnaire'!D:F,3,FALSE)</f>
        <v>0</v>
      </c>
      <c r="E130" s="91" t="str">
        <f>IF($E$3=$G$7,G130,IF($E$3=$H$7,H130,IF($E$3=$I$7,I130,IF($E$3=$J$7,J130,IF($E$3=$K$7,K130,IF($E$3=$L$7,L130,IF($E$3=$M$7,M130,IF($E$3=$N$7,N130,"ERREUR"))))))))</f>
        <v>ERREUR</v>
      </c>
      <c r="F130" s="92" t="str">
        <f t="shared" si="112"/>
        <v>ERREUR</v>
      </c>
      <c r="G130" s="16">
        <f t="shared" si="113"/>
        <v>0</v>
      </c>
      <c r="H130" s="16">
        <f t="shared" si="114"/>
        <v>-1</v>
      </c>
      <c r="I130" s="16">
        <f t="shared" si="113"/>
        <v>0</v>
      </c>
      <c r="J130" s="16">
        <f t="shared" si="113"/>
        <v>0</v>
      </c>
      <c r="K130" s="16">
        <f t="shared" si="113"/>
        <v>0</v>
      </c>
      <c r="L130" s="16">
        <f t="shared" ref="L130:L132" si="116">IF($D130="Oui",1,-1)</f>
        <v>-1</v>
      </c>
      <c r="M130" s="16">
        <f t="shared" si="113"/>
        <v>0</v>
      </c>
      <c r="N130" s="16">
        <f t="shared" si="113"/>
        <v>0</v>
      </c>
      <c r="O130" s="58"/>
      <c r="P130" s="58"/>
      <c r="Q130" s="58"/>
      <c r="R130" s="58"/>
      <c r="S130" s="58"/>
      <c r="T130" s="58"/>
      <c r="U130" s="58"/>
      <c r="V130" s="58"/>
      <c r="W130" s="58"/>
      <c r="X130" s="58"/>
      <c r="Y130" s="58"/>
      <c r="Z130" s="58"/>
      <c r="AA130" s="58"/>
    </row>
    <row r="131" spans="2:27" ht="28.5" x14ac:dyDescent="0.45">
      <c r="B131" s="44" t="s">
        <v>345</v>
      </c>
      <c r="C131" s="43" t="s">
        <v>363</v>
      </c>
      <c r="D131" s="16">
        <f>VLOOKUP(C131,'1. Questionnaire'!D:F,3,FALSE)</f>
        <v>0</v>
      </c>
      <c r="E131" s="91" t="str">
        <f>IF($E$3=$G$7,G131,IF($E$3=$H$7,H131,IF($E$3=$I$7,I131,IF($E$3=$J$7,J131,IF($E$3=$K$7,K131,IF($E$3=$L$7,L131,IF($E$3=$M$7,M131,IF($E$3=$N$7,N131,"ERREUR"))))))))</f>
        <v>ERREUR</v>
      </c>
      <c r="F131" s="92" t="str">
        <f t="shared" si="112"/>
        <v>ERREUR</v>
      </c>
      <c r="G131" s="16">
        <f t="shared" si="113"/>
        <v>0</v>
      </c>
      <c r="H131" s="16">
        <f t="shared" si="114"/>
        <v>-1</v>
      </c>
      <c r="I131" s="16">
        <f t="shared" si="113"/>
        <v>0</v>
      </c>
      <c r="J131" s="16">
        <f t="shared" si="113"/>
        <v>0</v>
      </c>
      <c r="K131" s="16">
        <f t="shared" si="113"/>
        <v>0</v>
      </c>
      <c r="L131" s="16">
        <f t="shared" si="116"/>
        <v>-1</v>
      </c>
      <c r="M131" s="16">
        <f t="shared" si="113"/>
        <v>0</v>
      </c>
      <c r="N131" s="16">
        <f t="shared" si="113"/>
        <v>0</v>
      </c>
      <c r="O131" s="58"/>
      <c r="P131" s="58"/>
      <c r="Q131" s="58"/>
      <c r="R131" s="58"/>
      <c r="S131" s="58"/>
      <c r="T131" s="58"/>
      <c r="U131" s="58"/>
      <c r="V131" s="58"/>
      <c r="W131" s="58"/>
      <c r="X131" s="58"/>
      <c r="Y131" s="58"/>
      <c r="Z131" s="58"/>
      <c r="AA131" s="58"/>
    </row>
    <row r="132" spans="2:27" ht="28.5" x14ac:dyDescent="0.45">
      <c r="B132" s="44" t="s">
        <v>346</v>
      </c>
      <c r="C132" s="43" t="s">
        <v>253</v>
      </c>
      <c r="D132" s="16">
        <f>VLOOKUP(C132,'1. Questionnaire'!D:F,3,FALSE)</f>
        <v>0</v>
      </c>
      <c r="E132" s="91" t="str">
        <f>IF($E$3=$G$7,G132,IF($E$3=$H$7,H132,IF($E$3=$I$7,I132,IF($E$3=$J$7,J132,IF($E$3=$K$7,K132,IF($E$3=$L$7,L132,IF($E$3=$M$7,M132,IF($E$3=$N$7,N132,"ERREUR"))))))))</f>
        <v>ERREUR</v>
      </c>
      <c r="F132" s="92" t="str">
        <f t="shared" si="112"/>
        <v>ERREUR</v>
      </c>
      <c r="G132" s="16">
        <f t="shared" si="113"/>
        <v>0</v>
      </c>
      <c r="H132" s="16">
        <f t="shared" si="114"/>
        <v>-1</v>
      </c>
      <c r="I132" s="16">
        <f t="shared" si="113"/>
        <v>0</v>
      </c>
      <c r="J132" s="16">
        <f t="shared" si="113"/>
        <v>0</v>
      </c>
      <c r="K132" s="16">
        <f t="shared" si="113"/>
        <v>0</v>
      </c>
      <c r="L132" s="16">
        <f t="shared" si="116"/>
        <v>-1</v>
      </c>
      <c r="M132" s="16">
        <f t="shared" si="113"/>
        <v>0</v>
      </c>
      <c r="N132" s="16">
        <f t="shared" si="113"/>
        <v>0</v>
      </c>
      <c r="O132" s="58"/>
      <c r="P132" s="58"/>
      <c r="Q132" s="58"/>
      <c r="R132" s="58"/>
      <c r="S132" s="58"/>
      <c r="T132" s="58"/>
      <c r="U132" s="58"/>
      <c r="V132" s="58"/>
      <c r="W132" s="58"/>
      <c r="X132" s="58"/>
      <c r="Y132" s="58"/>
      <c r="Z132" s="58"/>
      <c r="AA132" s="58"/>
    </row>
    <row r="133" spans="2:27" x14ac:dyDescent="0.45">
      <c r="B133" s="58"/>
      <c r="C133" s="141"/>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row>
    <row r="134" spans="2:27" x14ac:dyDescent="0.45">
      <c r="B134" s="125"/>
      <c r="C134" s="123" t="s">
        <v>119</v>
      </c>
      <c r="D134" s="58"/>
      <c r="E134" s="58"/>
      <c r="F134" s="58"/>
      <c r="G134" s="58"/>
      <c r="H134" s="58"/>
      <c r="I134" s="58"/>
      <c r="J134" s="58"/>
      <c r="K134" s="58"/>
      <c r="L134" s="58"/>
      <c r="M134" s="58"/>
      <c r="N134" s="58"/>
      <c r="O134" s="58"/>
      <c r="P134" s="58"/>
      <c r="Q134" s="58"/>
      <c r="R134" s="58"/>
      <c r="S134" s="58"/>
      <c r="T134" s="58"/>
      <c r="U134" s="58"/>
      <c r="V134" s="58"/>
      <c r="W134" s="58"/>
      <c r="X134" s="58"/>
      <c r="Y134" s="58"/>
      <c r="Z134" s="58"/>
      <c r="AA134" s="58"/>
    </row>
    <row r="135" spans="2:27" x14ac:dyDescent="0.45">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c r="AA135" s="58"/>
    </row>
    <row r="136" spans="2:27" ht="28.5" x14ac:dyDescent="0.45">
      <c r="B136" s="44" t="s">
        <v>374</v>
      </c>
      <c r="C136" s="55" t="s">
        <v>394</v>
      </c>
      <c r="D136" s="16">
        <f>VLOOKUP(C136,'1. Questionnaire'!D:F,3,FALSE)</f>
        <v>0</v>
      </c>
      <c r="E136" s="91" t="str">
        <f t="shared" ref="E136:E148" si="117">IF($E$3=$G$7,G136,IF($E$3=$H$7,H136,IF($E$3=$I$7,I136,IF($E$3=$J$7,J136,IF($E$3=$K$7,K136,IF($E$3=$L$7,L136,IF($E$3=$M$7,M136,IF($E$3=$N$7,N136,"ERREUR"))))))))</f>
        <v>ERREUR</v>
      </c>
      <c r="F136" s="92" t="str">
        <f t="shared" ref="F136:F148" si="118">E136</f>
        <v>ERREUR</v>
      </c>
      <c r="G136" s="16">
        <f t="shared" ref="G136:N148" si="119">IF($D136="Oui",1,0)</f>
        <v>0</v>
      </c>
      <c r="H136" s="16">
        <f t="shared" si="119"/>
        <v>0</v>
      </c>
      <c r="I136" s="16">
        <f t="shared" si="119"/>
        <v>0</v>
      </c>
      <c r="J136" s="16">
        <f t="shared" si="119"/>
        <v>0</v>
      </c>
      <c r="K136" s="16">
        <f t="shared" si="119"/>
        <v>0</v>
      </c>
      <c r="L136" s="16">
        <f t="shared" si="119"/>
        <v>0</v>
      </c>
      <c r="M136" s="16">
        <f t="shared" si="119"/>
        <v>0</v>
      </c>
      <c r="N136" s="16">
        <f t="shared" si="119"/>
        <v>0</v>
      </c>
      <c r="O136" s="58"/>
      <c r="P136" s="58"/>
      <c r="Q136" s="58"/>
      <c r="R136" s="58"/>
      <c r="S136" s="58"/>
      <c r="T136" s="58"/>
      <c r="U136" s="58"/>
      <c r="V136" s="58"/>
      <c r="W136" s="58"/>
      <c r="X136" s="58"/>
      <c r="Y136" s="58"/>
      <c r="Z136" s="58"/>
      <c r="AA136" s="58"/>
    </row>
    <row r="137" spans="2:27" x14ac:dyDescent="0.45">
      <c r="B137" s="44" t="s">
        <v>374</v>
      </c>
      <c r="C137" s="55" t="s">
        <v>396</v>
      </c>
      <c r="D137" s="16">
        <f>VLOOKUP(C137,'1. Questionnaire'!D:F,3,FALSE)</f>
        <v>0</v>
      </c>
      <c r="E137" s="91" t="str">
        <f t="shared" si="117"/>
        <v>ERREUR</v>
      </c>
      <c r="F137" s="92" t="str">
        <f t="shared" si="118"/>
        <v>ERREUR</v>
      </c>
      <c r="G137" s="16">
        <f t="shared" si="119"/>
        <v>0</v>
      </c>
      <c r="H137" s="16">
        <f t="shared" ref="H137:N145" si="120">IF($D137="Oui",1,-1)</f>
        <v>-1</v>
      </c>
      <c r="I137" s="16">
        <f t="shared" si="119"/>
        <v>0</v>
      </c>
      <c r="J137" s="16">
        <f t="shared" si="120"/>
        <v>-1</v>
      </c>
      <c r="K137" s="16">
        <f t="shared" si="119"/>
        <v>0</v>
      </c>
      <c r="L137" s="16">
        <f t="shared" si="120"/>
        <v>-1</v>
      </c>
      <c r="M137" s="16">
        <f t="shared" si="119"/>
        <v>0</v>
      </c>
      <c r="N137" s="16">
        <f t="shared" si="120"/>
        <v>-1</v>
      </c>
      <c r="O137" s="58"/>
      <c r="P137" s="58"/>
      <c r="Q137" s="58"/>
      <c r="R137" s="58"/>
      <c r="S137" s="58"/>
      <c r="T137" s="58"/>
      <c r="U137" s="58"/>
      <c r="V137" s="58"/>
      <c r="W137" s="58"/>
      <c r="X137" s="58"/>
      <c r="Y137" s="58"/>
      <c r="Z137" s="58"/>
      <c r="AA137" s="58"/>
    </row>
    <row r="138" spans="2:27" x14ac:dyDescent="0.45">
      <c r="B138" s="44" t="s">
        <v>374</v>
      </c>
      <c r="C138" s="55" t="s">
        <v>130</v>
      </c>
      <c r="D138" s="16">
        <f>VLOOKUP(C138,'1. Questionnaire'!D:F,3,FALSE)</f>
        <v>0</v>
      </c>
      <c r="E138" s="91" t="str">
        <f t="shared" si="117"/>
        <v>ERREUR</v>
      </c>
      <c r="F138" s="92" t="str">
        <f t="shared" si="118"/>
        <v>ERREUR</v>
      </c>
      <c r="G138" s="16">
        <f t="shared" si="119"/>
        <v>0</v>
      </c>
      <c r="H138" s="16">
        <f t="shared" si="120"/>
        <v>-1</v>
      </c>
      <c r="I138" s="16">
        <f t="shared" si="119"/>
        <v>0</v>
      </c>
      <c r="J138" s="16">
        <f t="shared" si="120"/>
        <v>-1</v>
      </c>
      <c r="K138" s="16">
        <f t="shared" si="119"/>
        <v>0</v>
      </c>
      <c r="L138" s="16">
        <f t="shared" si="120"/>
        <v>-1</v>
      </c>
      <c r="M138" s="16">
        <f t="shared" si="119"/>
        <v>0</v>
      </c>
      <c r="N138" s="16">
        <f t="shared" si="120"/>
        <v>-1</v>
      </c>
      <c r="O138" s="58"/>
      <c r="P138" s="58"/>
      <c r="Q138" s="58"/>
      <c r="R138" s="58"/>
      <c r="S138" s="58"/>
      <c r="T138" s="58"/>
      <c r="U138" s="58"/>
      <c r="V138" s="58"/>
      <c r="W138" s="58"/>
      <c r="X138" s="58"/>
      <c r="Y138" s="58"/>
      <c r="Z138" s="58"/>
      <c r="AA138" s="58"/>
    </row>
    <row r="139" spans="2:27" ht="28.5" x14ac:dyDescent="0.45">
      <c r="B139" s="44" t="s">
        <v>374</v>
      </c>
      <c r="C139" s="55" t="s">
        <v>397</v>
      </c>
      <c r="D139" s="16">
        <f>VLOOKUP(C139,'1. Questionnaire'!D:F,3,FALSE)</f>
        <v>0</v>
      </c>
      <c r="E139" s="91" t="str">
        <f t="shared" si="117"/>
        <v>ERREUR</v>
      </c>
      <c r="F139" s="92" t="str">
        <f t="shared" si="118"/>
        <v>ERREUR</v>
      </c>
      <c r="G139" s="16">
        <f t="shared" si="119"/>
        <v>0</v>
      </c>
      <c r="H139" s="16">
        <f t="shared" si="120"/>
        <v>-1</v>
      </c>
      <c r="I139" s="16">
        <f t="shared" si="119"/>
        <v>0</v>
      </c>
      <c r="J139" s="16">
        <f t="shared" si="120"/>
        <v>-1</v>
      </c>
      <c r="K139" s="16">
        <f t="shared" si="119"/>
        <v>0</v>
      </c>
      <c r="L139" s="16">
        <f t="shared" si="120"/>
        <v>-1</v>
      </c>
      <c r="M139" s="16">
        <f t="shared" si="119"/>
        <v>0</v>
      </c>
      <c r="N139" s="16">
        <f t="shared" si="120"/>
        <v>-1</v>
      </c>
      <c r="O139" s="58"/>
      <c r="P139" s="58"/>
      <c r="Q139" s="58"/>
      <c r="R139" s="58"/>
      <c r="S139" s="58"/>
      <c r="T139" s="58"/>
      <c r="U139" s="58"/>
      <c r="V139" s="58"/>
      <c r="W139" s="58"/>
      <c r="X139" s="58"/>
      <c r="Y139" s="58"/>
      <c r="Z139" s="58"/>
      <c r="AA139" s="58"/>
    </row>
    <row r="140" spans="2:27" x14ac:dyDescent="0.45">
      <c r="B140" s="44" t="s">
        <v>375</v>
      </c>
      <c r="C140" s="55" t="s">
        <v>231</v>
      </c>
      <c r="D140" s="16">
        <f>VLOOKUP(C140,'1. Questionnaire'!D:F,3,FALSE)</f>
        <v>0</v>
      </c>
      <c r="E140" s="91" t="str">
        <f t="shared" si="117"/>
        <v>ERREUR</v>
      </c>
      <c r="F140" s="92" t="str">
        <f t="shared" si="118"/>
        <v>ERREUR</v>
      </c>
      <c r="G140" s="16">
        <f t="shared" si="119"/>
        <v>0</v>
      </c>
      <c r="H140" s="16">
        <f t="shared" si="120"/>
        <v>-1</v>
      </c>
      <c r="I140" s="16">
        <f t="shared" si="119"/>
        <v>0</v>
      </c>
      <c r="J140" s="16">
        <f t="shared" si="120"/>
        <v>-1</v>
      </c>
      <c r="K140" s="16">
        <f t="shared" si="119"/>
        <v>0</v>
      </c>
      <c r="L140" s="16">
        <f t="shared" si="120"/>
        <v>-1</v>
      </c>
      <c r="M140" s="16">
        <f t="shared" si="119"/>
        <v>0</v>
      </c>
      <c r="N140" s="16">
        <f t="shared" si="120"/>
        <v>-1</v>
      </c>
      <c r="O140" s="58"/>
      <c r="P140" s="58"/>
      <c r="Q140" s="58"/>
      <c r="R140" s="58"/>
      <c r="S140" s="58"/>
      <c r="T140" s="58"/>
      <c r="U140" s="58"/>
      <c r="V140" s="58"/>
      <c r="W140" s="58"/>
      <c r="X140" s="58"/>
      <c r="Y140" s="58"/>
      <c r="Z140" s="58"/>
      <c r="AA140" s="58"/>
    </row>
    <row r="141" spans="2:27" ht="42.75" x14ac:dyDescent="0.45">
      <c r="B141" s="44" t="s">
        <v>375</v>
      </c>
      <c r="C141" s="55" t="s">
        <v>124</v>
      </c>
      <c r="D141" s="16">
        <f>VLOOKUP(C141,'1. Questionnaire'!D:F,3,FALSE)</f>
        <v>0</v>
      </c>
      <c r="E141" s="91" t="str">
        <f t="shared" si="117"/>
        <v>ERREUR</v>
      </c>
      <c r="F141" s="92" t="str">
        <f t="shared" si="118"/>
        <v>ERREUR</v>
      </c>
      <c r="G141" s="16">
        <f t="shared" si="119"/>
        <v>0</v>
      </c>
      <c r="H141" s="16">
        <f t="shared" si="120"/>
        <v>-1</v>
      </c>
      <c r="I141" s="16">
        <f t="shared" si="119"/>
        <v>0</v>
      </c>
      <c r="J141" s="16">
        <f t="shared" si="120"/>
        <v>-1</v>
      </c>
      <c r="K141" s="16">
        <f t="shared" si="119"/>
        <v>0</v>
      </c>
      <c r="L141" s="16">
        <f t="shared" si="120"/>
        <v>-1</v>
      </c>
      <c r="M141" s="16">
        <f t="shared" si="119"/>
        <v>0</v>
      </c>
      <c r="N141" s="16">
        <f t="shared" si="120"/>
        <v>-1</v>
      </c>
      <c r="O141" s="58"/>
      <c r="P141" s="58"/>
      <c r="Q141" s="58"/>
      <c r="R141" s="58"/>
      <c r="S141" s="58"/>
      <c r="T141" s="58"/>
      <c r="U141" s="58"/>
      <c r="V141" s="58"/>
      <c r="W141" s="58"/>
      <c r="X141" s="58"/>
      <c r="Y141" s="58"/>
      <c r="Z141" s="58"/>
      <c r="AA141" s="58"/>
    </row>
    <row r="142" spans="2:27" x14ac:dyDescent="0.45">
      <c r="B142" s="44" t="s">
        <v>376</v>
      </c>
      <c r="C142" s="55" t="s">
        <v>398</v>
      </c>
      <c r="D142" s="16">
        <f>VLOOKUP(C142,'1. Questionnaire'!D:F,3,FALSE)</f>
        <v>0</v>
      </c>
      <c r="E142" s="91" t="str">
        <f t="shared" si="117"/>
        <v>ERREUR</v>
      </c>
      <c r="F142" s="92" t="str">
        <f t="shared" si="118"/>
        <v>ERREUR</v>
      </c>
      <c r="G142" s="16">
        <f t="shared" si="119"/>
        <v>0</v>
      </c>
      <c r="H142" s="16">
        <f t="shared" si="120"/>
        <v>-1</v>
      </c>
      <c r="I142" s="16">
        <f t="shared" si="119"/>
        <v>0</v>
      </c>
      <c r="J142" s="16">
        <f t="shared" si="120"/>
        <v>-1</v>
      </c>
      <c r="K142" s="16">
        <f t="shared" si="119"/>
        <v>0</v>
      </c>
      <c r="L142" s="16">
        <f t="shared" si="120"/>
        <v>-1</v>
      </c>
      <c r="M142" s="16">
        <f t="shared" si="119"/>
        <v>0</v>
      </c>
      <c r="N142" s="16">
        <f t="shared" si="120"/>
        <v>-1</v>
      </c>
      <c r="O142" s="58"/>
      <c r="P142" s="58"/>
      <c r="Q142" s="58"/>
      <c r="R142" s="58"/>
      <c r="S142" s="58"/>
      <c r="T142" s="58"/>
      <c r="U142" s="58"/>
      <c r="V142" s="58"/>
      <c r="W142" s="58"/>
      <c r="X142" s="58"/>
      <c r="Y142" s="58"/>
      <c r="Z142" s="58"/>
      <c r="AA142" s="58"/>
    </row>
    <row r="143" spans="2:27" x14ac:dyDescent="0.45">
      <c r="B143" s="44" t="s">
        <v>376</v>
      </c>
      <c r="C143" s="55" t="s">
        <v>400</v>
      </c>
      <c r="D143" s="16">
        <f>VLOOKUP(C143,'1. Questionnaire'!D:F,3,FALSE)</f>
        <v>0</v>
      </c>
      <c r="E143" s="91" t="str">
        <f t="shared" si="117"/>
        <v>ERREUR</v>
      </c>
      <c r="F143" s="92" t="str">
        <f t="shared" si="118"/>
        <v>ERREUR</v>
      </c>
      <c r="G143" s="16">
        <f t="shared" si="119"/>
        <v>0</v>
      </c>
      <c r="H143" s="16">
        <f t="shared" si="120"/>
        <v>-1</v>
      </c>
      <c r="I143" s="16">
        <f t="shared" si="119"/>
        <v>0</v>
      </c>
      <c r="J143" s="16">
        <f t="shared" si="120"/>
        <v>-1</v>
      </c>
      <c r="K143" s="16">
        <f t="shared" si="119"/>
        <v>0</v>
      </c>
      <c r="L143" s="16">
        <f t="shared" si="120"/>
        <v>-1</v>
      </c>
      <c r="M143" s="16">
        <f t="shared" si="119"/>
        <v>0</v>
      </c>
      <c r="N143" s="16">
        <f t="shared" si="120"/>
        <v>-1</v>
      </c>
      <c r="O143" s="58"/>
      <c r="P143" s="58"/>
      <c r="Q143" s="58"/>
      <c r="R143" s="58"/>
      <c r="S143" s="58"/>
      <c r="T143" s="58"/>
      <c r="U143" s="58"/>
      <c r="V143" s="58"/>
      <c r="W143" s="58"/>
      <c r="X143" s="58"/>
      <c r="Y143" s="58"/>
      <c r="Z143" s="58"/>
      <c r="AA143" s="58"/>
    </row>
    <row r="144" spans="2:27" ht="28.5" x14ac:dyDescent="0.45">
      <c r="B144" s="44" t="s">
        <v>376</v>
      </c>
      <c r="C144" s="55" t="s">
        <v>402</v>
      </c>
      <c r="D144" s="16">
        <f>VLOOKUP(C144,'1. Questionnaire'!D:F,3,FALSE)</f>
        <v>0</v>
      </c>
      <c r="E144" s="91" t="str">
        <f t="shared" si="117"/>
        <v>ERREUR</v>
      </c>
      <c r="F144" s="92" t="str">
        <f t="shared" si="118"/>
        <v>ERREUR</v>
      </c>
      <c r="G144" s="16">
        <f t="shared" si="119"/>
        <v>0</v>
      </c>
      <c r="H144" s="16">
        <f t="shared" si="120"/>
        <v>-1</v>
      </c>
      <c r="I144" s="16">
        <f t="shared" si="119"/>
        <v>0</v>
      </c>
      <c r="J144" s="16">
        <f t="shared" si="120"/>
        <v>-1</v>
      </c>
      <c r="K144" s="16">
        <f t="shared" si="119"/>
        <v>0</v>
      </c>
      <c r="L144" s="16">
        <f t="shared" si="120"/>
        <v>-1</v>
      </c>
      <c r="M144" s="16">
        <f t="shared" si="119"/>
        <v>0</v>
      </c>
      <c r="N144" s="16">
        <f t="shared" si="120"/>
        <v>-1</v>
      </c>
      <c r="O144" s="58"/>
      <c r="P144" s="58"/>
      <c r="Q144" s="58"/>
      <c r="R144" s="58"/>
      <c r="S144" s="58"/>
      <c r="T144" s="58"/>
      <c r="U144" s="58"/>
      <c r="V144" s="58"/>
      <c r="W144" s="58"/>
      <c r="X144" s="58"/>
      <c r="Y144" s="58"/>
      <c r="Z144" s="58"/>
      <c r="AA144" s="58"/>
    </row>
    <row r="145" spans="2:27" ht="28.5" x14ac:dyDescent="0.45">
      <c r="B145" s="44" t="s">
        <v>376</v>
      </c>
      <c r="C145" s="55" t="s">
        <v>403</v>
      </c>
      <c r="D145" s="16">
        <f>VLOOKUP(C145,'1. Questionnaire'!D:F,3,FALSE)</f>
        <v>0</v>
      </c>
      <c r="E145" s="91" t="str">
        <f t="shared" si="117"/>
        <v>ERREUR</v>
      </c>
      <c r="F145" s="92" t="str">
        <f t="shared" si="118"/>
        <v>ERREUR</v>
      </c>
      <c r="G145" s="16">
        <f t="shared" si="119"/>
        <v>0</v>
      </c>
      <c r="H145" s="16">
        <f t="shared" si="120"/>
        <v>-1</v>
      </c>
      <c r="I145" s="16">
        <f t="shared" si="119"/>
        <v>0</v>
      </c>
      <c r="J145" s="16">
        <f t="shared" si="119"/>
        <v>0</v>
      </c>
      <c r="K145" s="16">
        <f t="shared" si="119"/>
        <v>0</v>
      </c>
      <c r="L145" s="16">
        <f t="shared" si="120"/>
        <v>-1</v>
      </c>
      <c r="M145" s="16">
        <f t="shared" si="119"/>
        <v>0</v>
      </c>
      <c r="N145" s="16">
        <f t="shared" si="119"/>
        <v>0</v>
      </c>
      <c r="O145" s="58"/>
      <c r="P145" s="58"/>
      <c r="Q145" s="58"/>
      <c r="R145" s="58"/>
      <c r="S145" s="58"/>
      <c r="T145" s="58"/>
      <c r="U145" s="58"/>
      <c r="V145" s="58"/>
      <c r="W145" s="58"/>
      <c r="X145" s="58"/>
      <c r="Y145" s="58"/>
      <c r="Z145" s="58"/>
      <c r="AA145" s="58"/>
    </row>
    <row r="146" spans="2:27" ht="42.75" x14ac:dyDescent="0.45">
      <c r="B146" s="44" t="s">
        <v>377</v>
      </c>
      <c r="C146" s="55" t="s">
        <v>132</v>
      </c>
      <c r="D146" s="16">
        <f>VLOOKUP(C146,'1. Questionnaire'!D:F,3,FALSE)</f>
        <v>0</v>
      </c>
      <c r="E146" s="91" t="str">
        <f t="shared" si="117"/>
        <v>ERREUR</v>
      </c>
      <c r="F146" s="92" t="str">
        <f t="shared" si="118"/>
        <v>ERREUR</v>
      </c>
      <c r="G146" s="16">
        <f t="shared" si="119"/>
        <v>0</v>
      </c>
      <c r="H146" s="16">
        <f t="shared" si="119"/>
        <v>0</v>
      </c>
      <c r="I146" s="16">
        <f t="shared" si="119"/>
        <v>0</v>
      </c>
      <c r="J146" s="16">
        <f t="shared" si="119"/>
        <v>0</v>
      </c>
      <c r="K146" s="16">
        <f t="shared" si="119"/>
        <v>0</v>
      </c>
      <c r="L146" s="16">
        <f t="shared" si="119"/>
        <v>0</v>
      </c>
      <c r="M146" s="16">
        <f t="shared" si="119"/>
        <v>0</v>
      </c>
      <c r="N146" s="16">
        <f t="shared" si="119"/>
        <v>0</v>
      </c>
      <c r="O146" s="58"/>
      <c r="P146" s="58"/>
      <c r="Q146" s="58"/>
      <c r="R146" s="58"/>
      <c r="S146" s="58"/>
      <c r="T146" s="58"/>
      <c r="U146" s="58"/>
      <c r="V146" s="58"/>
      <c r="W146" s="58"/>
      <c r="X146" s="58"/>
      <c r="Y146" s="58"/>
      <c r="Z146" s="58"/>
      <c r="AA146" s="58"/>
    </row>
    <row r="147" spans="2:27" x14ac:dyDescent="0.45">
      <c r="B147" s="44" t="s">
        <v>377</v>
      </c>
      <c r="C147" s="55" t="s">
        <v>133</v>
      </c>
      <c r="D147" s="16">
        <f>VLOOKUP(C147,'1. Questionnaire'!D:F,3,FALSE)</f>
        <v>0</v>
      </c>
      <c r="E147" s="91" t="str">
        <f t="shared" si="117"/>
        <v>ERREUR</v>
      </c>
      <c r="F147" s="92" t="str">
        <f t="shared" si="118"/>
        <v>ERREUR</v>
      </c>
      <c r="G147" s="16">
        <f t="shared" si="119"/>
        <v>0</v>
      </c>
      <c r="H147" s="16">
        <f t="shared" si="119"/>
        <v>0</v>
      </c>
      <c r="I147" s="16">
        <f t="shared" si="119"/>
        <v>0</v>
      </c>
      <c r="J147" s="16">
        <f t="shared" si="119"/>
        <v>0</v>
      </c>
      <c r="K147" s="16">
        <f t="shared" si="119"/>
        <v>0</v>
      </c>
      <c r="L147" s="16">
        <f t="shared" si="119"/>
        <v>0</v>
      </c>
      <c r="M147" s="16">
        <f t="shared" si="119"/>
        <v>0</v>
      </c>
      <c r="N147" s="16">
        <f t="shared" si="119"/>
        <v>0</v>
      </c>
      <c r="O147" s="58"/>
      <c r="P147" s="58"/>
      <c r="Q147" s="58"/>
      <c r="R147" s="58"/>
      <c r="S147" s="58"/>
      <c r="T147" s="58"/>
      <c r="U147" s="58"/>
      <c r="V147" s="58"/>
      <c r="W147" s="58"/>
      <c r="X147" s="58"/>
      <c r="Y147" s="58"/>
      <c r="Z147" s="58"/>
      <c r="AA147" s="58"/>
    </row>
    <row r="148" spans="2:27" ht="28.5" x14ac:dyDescent="0.45">
      <c r="B148" s="44" t="s">
        <v>377</v>
      </c>
      <c r="C148" s="55" t="s">
        <v>200</v>
      </c>
      <c r="D148" s="16">
        <f>VLOOKUP(C148,'1. Questionnaire'!D:F,3,FALSE)</f>
        <v>0</v>
      </c>
      <c r="E148" s="91" t="str">
        <f t="shared" si="117"/>
        <v>ERREUR</v>
      </c>
      <c r="F148" s="92" t="str">
        <f t="shared" si="118"/>
        <v>ERREUR</v>
      </c>
      <c r="G148" s="16">
        <f t="shared" si="119"/>
        <v>0</v>
      </c>
      <c r="H148" s="16">
        <f t="shared" ref="H148:N148" si="121">IF($D148="Oui",1,-1)</f>
        <v>-1</v>
      </c>
      <c r="I148" s="16">
        <f t="shared" si="119"/>
        <v>0</v>
      </c>
      <c r="J148" s="16">
        <f t="shared" si="121"/>
        <v>-1</v>
      </c>
      <c r="K148" s="16">
        <f t="shared" si="119"/>
        <v>0</v>
      </c>
      <c r="L148" s="16">
        <f t="shared" si="121"/>
        <v>-1</v>
      </c>
      <c r="M148" s="16">
        <f t="shared" si="119"/>
        <v>0</v>
      </c>
      <c r="N148" s="16">
        <f t="shared" si="121"/>
        <v>-1</v>
      </c>
      <c r="O148" s="50"/>
      <c r="P148" s="50"/>
      <c r="Q148" s="50"/>
      <c r="R148" s="50"/>
      <c r="S148" s="50"/>
      <c r="T148" s="50"/>
      <c r="U148" s="50"/>
      <c r="V148" s="50"/>
      <c r="W148" s="50"/>
      <c r="X148" s="50"/>
      <c r="Y148" s="50"/>
      <c r="Z148" s="50"/>
      <c r="AA148" s="50"/>
    </row>
    <row r="149" spans="2:27" x14ac:dyDescent="0.45">
      <c r="B149" s="58"/>
      <c r="C149" s="58"/>
      <c r="D149" s="51"/>
      <c r="E149" s="51"/>
      <c r="F149" s="51"/>
      <c r="G149" s="57"/>
      <c r="H149" s="57"/>
      <c r="I149" s="57"/>
      <c r="J149" s="57"/>
      <c r="K149" s="57"/>
      <c r="L149" s="57"/>
      <c r="M149" s="50"/>
      <c r="N149" s="50"/>
      <c r="O149" s="50"/>
      <c r="P149" s="50"/>
      <c r="Q149" s="50"/>
      <c r="R149" s="50"/>
      <c r="S149" s="50"/>
      <c r="T149" s="50"/>
      <c r="U149" s="50"/>
      <c r="V149" s="50"/>
      <c r="W149" s="50"/>
      <c r="X149" s="50"/>
      <c r="Y149" s="50"/>
      <c r="Z149" s="50"/>
      <c r="AA149" s="50"/>
    </row>
    <row r="150" spans="2:27" x14ac:dyDescent="0.45">
      <c r="B150" s="125"/>
      <c r="C150" s="123" t="s">
        <v>406</v>
      </c>
      <c r="D150" s="51"/>
      <c r="E150" s="51"/>
      <c r="F150" s="51"/>
      <c r="G150" s="57"/>
      <c r="H150" s="57"/>
      <c r="I150" s="57"/>
      <c r="J150" s="57"/>
      <c r="K150" s="57"/>
      <c r="L150" s="57"/>
      <c r="M150" s="50"/>
      <c r="N150" s="50"/>
      <c r="O150" s="50"/>
      <c r="P150" s="50"/>
      <c r="Q150" s="50"/>
      <c r="R150" s="50"/>
      <c r="S150" s="50"/>
      <c r="T150" s="50"/>
      <c r="U150" s="50"/>
      <c r="V150" s="50"/>
      <c r="W150" s="50"/>
      <c r="X150" s="50"/>
      <c r="Y150" s="50"/>
      <c r="Z150" s="50"/>
      <c r="AA150" s="50"/>
    </row>
    <row r="151" spans="2:27" x14ac:dyDescent="0.45">
      <c r="B151" s="58"/>
      <c r="C151" s="58"/>
      <c r="D151" s="58"/>
      <c r="E151" s="58"/>
      <c r="F151" s="58"/>
      <c r="G151" s="57"/>
      <c r="H151" s="57"/>
      <c r="I151" s="57"/>
      <c r="J151" s="57"/>
      <c r="K151" s="57"/>
      <c r="L151" s="57"/>
      <c r="M151" s="50"/>
      <c r="N151" s="50"/>
      <c r="O151" s="50"/>
      <c r="P151" s="50"/>
      <c r="Q151" s="50"/>
      <c r="R151" s="50"/>
      <c r="S151" s="50"/>
      <c r="T151" s="50"/>
      <c r="U151" s="50"/>
      <c r="V151" s="50"/>
      <c r="W151" s="50"/>
      <c r="X151" s="50"/>
      <c r="Y151" s="50"/>
      <c r="Z151" s="50"/>
      <c r="AA151" s="50"/>
    </row>
    <row r="152" spans="2:27" x14ac:dyDescent="0.45">
      <c r="B152" s="44" t="s">
        <v>378</v>
      </c>
      <c r="C152" s="55" t="s">
        <v>408</v>
      </c>
      <c r="D152" s="16">
        <f>VLOOKUP(C152,'1. Questionnaire'!D:F,3,FALSE)</f>
        <v>0</v>
      </c>
      <c r="E152" s="91" t="str">
        <f>IF($E$3=$G$7,G152,IF($E$3=$H$7,H152,IF($E$3=$I$7,I152,IF($E$3=$J$7,J152,IF($E$3=$K$7,K152,IF($E$3=$L$7,L152,IF($E$3=$M$7,M152,IF($E$3=$N$7,N152,"ERREUR"))))))))</f>
        <v>ERREUR</v>
      </c>
      <c r="F152" s="92" t="str">
        <f t="shared" ref="F152:F156" si="122">E152</f>
        <v>ERREUR</v>
      </c>
      <c r="G152" s="16">
        <f t="shared" ref="G152:N156" si="123">IF($D152="Oui",1,0)</f>
        <v>0</v>
      </c>
      <c r="H152" s="16">
        <f t="shared" ref="H152:N156" si="124">IF($D152="Oui",1,-1)</f>
        <v>-1</v>
      </c>
      <c r="I152" s="16">
        <f t="shared" si="123"/>
        <v>0</v>
      </c>
      <c r="J152" s="16">
        <f t="shared" si="124"/>
        <v>-1</v>
      </c>
      <c r="K152" s="16">
        <f t="shared" si="123"/>
        <v>0</v>
      </c>
      <c r="L152" s="16">
        <f t="shared" si="124"/>
        <v>-1</v>
      </c>
      <c r="M152" s="16">
        <f t="shared" si="123"/>
        <v>0</v>
      </c>
      <c r="N152" s="16">
        <f t="shared" si="124"/>
        <v>-1</v>
      </c>
      <c r="O152" s="50"/>
      <c r="P152" s="50"/>
      <c r="Q152" s="50"/>
      <c r="R152" s="50"/>
      <c r="S152" s="50"/>
      <c r="T152" s="50"/>
      <c r="U152" s="50"/>
      <c r="V152" s="50"/>
      <c r="W152" s="50"/>
      <c r="X152" s="50"/>
      <c r="Y152" s="50"/>
      <c r="Z152" s="50"/>
      <c r="AA152" s="50"/>
    </row>
    <row r="153" spans="2:27" x14ac:dyDescent="0.45">
      <c r="B153" s="44" t="s">
        <v>379</v>
      </c>
      <c r="C153" s="55" t="s">
        <v>232</v>
      </c>
      <c r="D153" s="16">
        <f>VLOOKUP(C153,'1. Questionnaire'!D:F,3,FALSE)</f>
        <v>0</v>
      </c>
      <c r="E153" s="91" t="str">
        <f>IF($E$3=$G$7,G153,IF($E$3=$H$7,H153,IF($E$3=$I$7,I153,IF($E$3=$J$7,J153,IF($E$3=$K$7,K153,IF($E$3=$L$7,L153,IF($E$3=$M$7,M153,IF($E$3=$N$7,N153,"ERREUR"))))))))</f>
        <v>ERREUR</v>
      </c>
      <c r="F153" s="92" t="str">
        <f t="shared" si="122"/>
        <v>ERREUR</v>
      </c>
      <c r="G153" s="16">
        <f t="shared" si="123"/>
        <v>0</v>
      </c>
      <c r="H153" s="16">
        <f t="shared" si="124"/>
        <v>-1</v>
      </c>
      <c r="I153" s="16">
        <f t="shared" si="123"/>
        <v>0</v>
      </c>
      <c r="J153" s="16">
        <f t="shared" si="124"/>
        <v>-1</v>
      </c>
      <c r="K153" s="16">
        <f t="shared" si="123"/>
        <v>0</v>
      </c>
      <c r="L153" s="16">
        <f t="shared" si="124"/>
        <v>-1</v>
      </c>
      <c r="M153" s="16">
        <f t="shared" si="123"/>
        <v>0</v>
      </c>
      <c r="N153" s="16">
        <f t="shared" si="124"/>
        <v>-1</v>
      </c>
      <c r="O153" s="50"/>
      <c r="P153" s="50"/>
      <c r="Q153" s="50"/>
      <c r="R153" s="50"/>
      <c r="S153" s="50"/>
      <c r="T153" s="50"/>
      <c r="U153" s="50"/>
      <c r="V153" s="50"/>
      <c r="W153" s="50"/>
      <c r="X153" s="50"/>
      <c r="Y153" s="50"/>
      <c r="Z153" s="50"/>
      <c r="AA153" s="50"/>
    </row>
    <row r="154" spans="2:27" x14ac:dyDescent="0.45">
      <c r="B154" s="44" t="s">
        <v>380</v>
      </c>
      <c r="C154" s="55" t="s">
        <v>140</v>
      </c>
      <c r="D154" s="16">
        <f>VLOOKUP(C154,'1. Questionnaire'!D:F,3,FALSE)</f>
        <v>0</v>
      </c>
      <c r="E154" s="91" t="str">
        <f>IF($E$3=$G$7,G154,IF($E$3=$H$7,H154,IF($E$3=$I$7,I154,IF($E$3=$J$7,J154,IF($E$3=$K$7,K154,IF($E$3=$L$7,L154,IF($E$3=$M$7,M154,IF($E$3=$N$7,N154,"ERREUR"))))))))</f>
        <v>ERREUR</v>
      </c>
      <c r="F154" s="92" t="str">
        <f t="shared" si="122"/>
        <v>ERREUR</v>
      </c>
      <c r="G154" s="16">
        <f t="shared" si="123"/>
        <v>0</v>
      </c>
      <c r="H154" s="16">
        <f t="shared" si="124"/>
        <v>-1</v>
      </c>
      <c r="I154" s="16">
        <f t="shared" si="123"/>
        <v>0</v>
      </c>
      <c r="J154" s="16">
        <f t="shared" si="124"/>
        <v>-1</v>
      </c>
      <c r="K154" s="16">
        <f t="shared" si="123"/>
        <v>0</v>
      </c>
      <c r="L154" s="16">
        <f t="shared" si="124"/>
        <v>-1</v>
      </c>
      <c r="M154" s="16">
        <f t="shared" si="123"/>
        <v>0</v>
      </c>
      <c r="N154" s="16">
        <f t="shared" si="124"/>
        <v>-1</v>
      </c>
      <c r="O154" s="50"/>
      <c r="P154" s="50"/>
      <c r="Q154" s="50"/>
      <c r="R154" s="50"/>
      <c r="S154" s="50"/>
      <c r="T154" s="50"/>
      <c r="U154" s="50"/>
      <c r="V154" s="50"/>
      <c r="W154" s="50"/>
      <c r="X154" s="50"/>
      <c r="Y154" s="50"/>
      <c r="Z154" s="50"/>
      <c r="AA154" s="50"/>
    </row>
    <row r="155" spans="2:27" ht="42.75" x14ac:dyDescent="0.45">
      <c r="B155" s="44" t="s">
        <v>380</v>
      </c>
      <c r="C155" s="55" t="s">
        <v>202</v>
      </c>
      <c r="D155" s="16">
        <f>VLOOKUP(C155,'1. Questionnaire'!D:F,3,FALSE)</f>
        <v>0</v>
      </c>
      <c r="E155" s="91" t="str">
        <f>IF($E$3=$G$7,G155,IF($E$3=$H$7,H155,IF($E$3=$I$7,I155,IF($E$3=$J$7,J155,IF($E$3=$K$7,K155,IF($E$3=$L$7,L155,IF($E$3=$M$7,M155,IF($E$3=$N$7,N155,"ERREUR"))))))))</f>
        <v>ERREUR</v>
      </c>
      <c r="F155" s="92" t="str">
        <f t="shared" si="122"/>
        <v>ERREUR</v>
      </c>
      <c r="G155" s="16">
        <f t="shared" si="123"/>
        <v>0</v>
      </c>
      <c r="H155" s="16">
        <f t="shared" si="124"/>
        <v>-1</v>
      </c>
      <c r="I155" s="16">
        <f t="shared" si="123"/>
        <v>0</v>
      </c>
      <c r="J155" s="16">
        <f t="shared" si="124"/>
        <v>-1</v>
      </c>
      <c r="K155" s="16">
        <f t="shared" si="123"/>
        <v>0</v>
      </c>
      <c r="L155" s="16">
        <f t="shared" si="124"/>
        <v>-1</v>
      </c>
      <c r="M155" s="16">
        <f t="shared" si="123"/>
        <v>0</v>
      </c>
      <c r="N155" s="16">
        <f t="shared" si="123"/>
        <v>0</v>
      </c>
      <c r="O155" s="50"/>
      <c r="P155" s="50"/>
      <c r="Q155" s="50"/>
      <c r="R155" s="50"/>
      <c r="S155" s="50"/>
      <c r="T155" s="50"/>
      <c r="U155" s="50"/>
      <c r="V155" s="50"/>
      <c r="W155" s="50"/>
      <c r="X155" s="50"/>
      <c r="Y155" s="50"/>
      <c r="Z155" s="50"/>
      <c r="AA155" s="50"/>
    </row>
    <row r="156" spans="2:27" x14ac:dyDescent="0.45">
      <c r="B156" s="44" t="s">
        <v>381</v>
      </c>
      <c r="C156" s="55" t="s">
        <v>90</v>
      </c>
      <c r="D156" s="16">
        <f>VLOOKUP(C156,'1. Questionnaire'!D:F,3,FALSE)</f>
        <v>0</v>
      </c>
      <c r="E156" s="91" t="str">
        <f>IF($E$3=$G$7,G156,IF($E$3=$H$7,H156,IF($E$3=$I$7,I156,IF($E$3=$J$7,J156,IF($E$3=$K$7,K156,IF($E$3=$L$7,L156,IF($E$3=$M$7,M156,IF($E$3=$N$7,N156,"ERREUR"))))))))</f>
        <v>ERREUR</v>
      </c>
      <c r="F156" s="92" t="str">
        <f t="shared" si="122"/>
        <v>ERREUR</v>
      </c>
      <c r="G156" s="16">
        <f t="shared" si="123"/>
        <v>0</v>
      </c>
      <c r="H156" s="16">
        <f t="shared" si="124"/>
        <v>-1</v>
      </c>
      <c r="I156" s="16">
        <f t="shared" si="123"/>
        <v>0</v>
      </c>
      <c r="J156" s="16">
        <f t="shared" si="124"/>
        <v>-1</v>
      </c>
      <c r="K156" s="16">
        <f t="shared" si="123"/>
        <v>0</v>
      </c>
      <c r="L156" s="16">
        <f t="shared" si="124"/>
        <v>-1</v>
      </c>
      <c r="M156" s="16">
        <f t="shared" si="123"/>
        <v>0</v>
      </c>
      <c r="N156" s="16">
        <f t="shared" si="124"/>
        <v>-1</v>
      </c>
      <c r="O156" s="50"/>
      <c r="P156" s="50"/>
      <c r="Q156" s="50"/>
      <c r="R156" s="50"/>
      <c r="S156" s="50"/>
      <c r="T156" s="50"/>
      <c r="U156" s="50"/>
      <c r="V156" s="50"/>
      <c r="W156" s="50"/>
      <c r="X156" s="50"/>
      <c r="Y156" s="50"/>
      <c r="Z156" s="50"/>
      <c r="AA156" s="50"/>
    </row>
    <row r="157" spans="2:27" x14ac:dyDescent="0.45">
      <c r="B157" s="58"/>
      <c r="C157" s="58"/>
      <c r="D157" s="51"/>
      <c r="E157" s="51"/>
      <c r="F157" s="51"/>
      <c r="G157" s="57"/>
      <c r="H157" s="57"/>
      <c r="I157" s="57"/>
      <c r="J157" s="57"/>
      <c r="K157" s="57"/>
      <c r="L157" s="57"/>
      <c r="M157" s="50"/>
      <c r="N157" s="50"/>
      <c r="O157" s="50"/>
      <c r="P157" s="50"/>
      <c r="Q157" s="50"/>
      <c r="R157" s="50"/>
      <c r="S157" s="50"/>
      <c r="T157" s="50"/>
      <c r="U157" s="50"/>
      <c r="V157" s="50"/>
      <c r="W157" s="50"/>
      <c r="X157" s="50"/>
      <c r="Y157" s="50"/>
      <c r="Z157" s="50"/>
      <c r="AA157" s="50"/>
    </row>
    <row r="158" spans="2:27" x14ac:dyDescent="0.45">
      <c r="B158" s="125"/>
      <c r="C158" s="123" t="s">
        <v>143</v>
      </c>
      <c r="D158" s="51"/>
      <c r="E158" s="51"/>
      <c r="F158" s="51"/>
      <c r="G158" s="57"/>
      <c r="H158" s="57"/>
      <c r="I158" s="57"/>
      <c r="J158" s="57"/>
      <c r="K158" s="57"/>
      <c r="L158" s="57"/>
      <c r="M158" s="50"/>
      <c r="N158" s="50"/>
      <c r="O158" s="50"/>
      <c r="P158" s="50"/>
      <c r="Q158" s="50"/>
      <c r="R158" s="50"/>
      <c r="S158" s="50"/>
      <c r="T158" s="50"/>
      <c r="U158" s="50"/>
      <c r="V158" s="50"/>
      <c r="W158" s="50"/>
      <c r="X158" s="50"/>
      <c r="Y158" s="50"/>
      <c r="Z158" s="50"/>
      <c r="AA158" s="50"/>
    </row>
    <row r="159" spans="2:27" x14ac:dyDescent="0.45">
      <c r="B159" s="58"/>
      <c r="C159" s="58"/>
      <c r="D159" s="58"/>
      <c r="E159" s="58"/>
      <c r="F159" s="58"/>
      <c r="G159" s="57"/>
      <c r="H159" s="57"/>
      <c r="I159" s="57"/>
      <c r="J159" s="57"/>
      <c r="K159" s="57"/>
      <c r="L159" s="57"/>
      <c r="M159" s="50"/>
      <c r="N159" s="50"/>
      <c r="O159" s="50"/>
      <c r="P159" s="50"/>
      <c r="Q159" s="50"/>
      <c r="R159" s="50"/>
      <c r="S159" s="50"/>
      <c r="T159" s="50"/>
      <c r="U159" s="50"/>
      <c r="V159" s="50"/>
      <c r="W159" s="50"/>
      <c r="X159" s="50"/>
      <c r="Y159" s="50"/>
      <c r="Z159" s="50"/>
      <c r="AA159" s="50"/>
    </row>
    <row r="160" spans="2:27" ht="28.5" x14ac:dyDescent="0.45">
      <c r="B160" s="44" t="s">
        <v>382</v>
      </c>
      <c r="C160" s="55" t="s">
        <v>410</v>
      </c>
      <c r="D160" s="16">
        <f>VLOOKUP(C160,'1. Questionnaire'!D:F,3,FALSE)</f>
        <v>0</v>
      </c>
      <c r="E160" s="91" t="str">
        <f>IF($E$3=$G$7,G160,IF($E$3=$H$7,H160,IF($E$3=$I$7,I160,IF($E$3=$J$7,J160,IF($E$3=$K$7,K160,IF($E$3=$L$7,L160,IF($E$3=$M$7,M160,IF($E$3=$N$7,N160,"ERREUR"))))))))</f>
        <v>ERREUR</v>
      </c>
      <c r="F160" s="92" t="str">
        <f t="shared" ref="F160:F164" si="125">E160</f>
        <v>ERREUR</v>
      </c>
      <c r="G160" s="16">
        <f t="shared" ref="G160:M161" si="126">IF($D160="Oui",1,0)</f>
        <v>0</v>
      </c>
      <c r="H160" s="16">
        <f t="shared" ref="H160:N161" si="127">IF($D160="Oui",1,-1)</f>
        <v>-1</v>
      </c>
      <c r="I160" s="16">
        <f t="shared" si="126"/>
        <v>0</v>
      </c>
      <c r="J160" s="16">
        <f t="shared" si="127"/>
        <v>-1</v>
      </c>
      <c r="K160" s="16">
        <f t="shared" si="126"/>
        <v>0</v>
      </c>
      <c r="L160" s="16">
        <f t="shared" si="127"/>
        <v>-1</v>
      </c>
      <c r="M160" s="16">
        <f t="shared" si="126"/>
        <v>0</v>
      </c>
      <c r="N160" s="16">
        <f t="shared" si="127"/>
        <v>-1</v>
      </c>
      <c r="O160" s="50"/>
      <c r="P160" s="50"/>
      <c r="Q160" s="50"/>
      <c r="R160" s="50"/>
      <c r="S160" s="50"/>
      <c r="T160" s="50"/>
      <c r="U160" s="50"/>
      <c r="V160" s="50"/>
      <c r="W160" s="50"/>
      <c r="X160" s="50"/>
      <c r="Y160" s="50"/>
      <c r="Z160" s="50"/>
      <c r="AA160" s="50"/>
    </row>
    <row r="161" spans="2:27" ht="28.5" x14ac:dyDescent="0.45">
      <c r="B161" s="44" t="s">
        <v>383</v>
      </c>
      <c r="C161" s="55" t="s">
        <v>412</v>
      </c>
      <c r="D161" s="16">
        <f>VLOOKUP(C161,'1. Questionnaire'!D:F,3,FALSE)</f>
        <v>0</v>
      </c>
      <c r="E161" s="91" t="str">
        <f>IF($E$3=$G$7,G161,IF($E$3=$H$7,H161,IF($E$3=$I$7,I161,IF($E$3=$J$7,J161,IF($E$3=$K$7,K161,IF($E$3=$L$7,L161,IF($E$3=$M$7,M161,IF($E$3=$N$7,N161,"ERREUR"))))))))</f>
        <v>ERREUR</v>
      </c>
      <c r="F161" s="92" t="str">
        <f t="shared" si="125"/>
        <v>ERREUR</v>
      </c>
      <c r="G161" s="16">
        <f t="shared" si="126"/>
        <v>0</v>
      </c>
      <c r="H161" s="16">
        <f t="shared" si="127"/>
        <v>-1</v>
      </c>
      <c r="I161" s="16">
        <f t="shared" si="126"/>
        <v>0</v>
      </c>
      <c r="J161" s="16">
        <f t="shared" si="127"/>
        <v>-1</v>
      </c>
      <c r="K161" s="16">
        <f t="shared" si="126"/>
        <v>0</v>
      </c>
      <c r="L161" s="16">
        <f t="shared" si="127"/>
        <v>-1</v>
      </c>
      <c r="M161" s="16">
        <f t="shared" si="126"/>
        <v>0</v>
      </c>
      <c r="N161" s="16">
        <f t="shared" si="127"/>
        <v>-1</v>
      </c>
      <c r="O161" s="50"/>
      <c r="P161" s="50"/>
      <c r="Q161" s="50"/>
      <c r="R161" s="50"/>
      <c r="S161" s="50"/>
      <c r="T161" s="50"/>
      <c r="U161" s="50"/>
      <c r="V161" s="50"/>
      <c r="W161" s="50"/>
      <c r="X161" s="50"/>
      <c r="Y161" s="50"/>
      <c r="Z161" s="50"/>
      <c r="AA161" s="50"/>
    </row>
    <row r="162" spans="2:27" x14ac:dyDescent="0.45">
      <c r="B162" s="44" t="s">
        <v>384</v>
      </c>
      <c r="C162" s="55" t="s">
        <v>483</v>
      </c>
      <c r="D162" s="16">
        <f>VLOOKUP(C162,'1. Questionnaire'!D:F,3,FALSE)</f>
        <v>0</v>
      </c>
      <c r="E162" s="91" t="str">
        <f>IF($E$3=$G$7,G162,IF($E$3=$H$7,H162,IF($E$3=$I$7,I162,IF($E$3=$J$7,J162,IF($E$3=$K$7,K162,IF($E$3=$L$7,L162,IF($E$3=$M$7,M162,IF($E$3=$N$7,N162,"ERREUR"))))))))</f>
        <v>ERREUR</v>
      </c>
      <c r="F162" s="92" t="str">
        <f t="shared" si="125"/>
        <v>ERREUR</v>
      </c>
      <c r="G162" s="16">
        <f t="shared" ref="G162:N164" si="128">IF($D162="Oui",1,-1)</f>
        <v>-1</v>
      </c>
      <c r="H162" s="16">
        <f t="shared" si="128"/>
        <v>-1</v>
      </c>
      <c r="I162" s="16">
        <f t="shared" si="128"/>
        <v>-1</v>
      </c>
      <c r="J162" s="16">
        <f t="shared" si="128"/>
        <v>-1</v>
      </c>
      <c r="K162" s="16">
        <f t="shared" si="128"/>
        <v>-1</v>
      </c>
      <c r="L162" s="16">
        <f t="shared" si="128"/>
        <v>-1</v>
      </c>
      <c r="M162" s="16">
        <f t="shared" si="128"/>
        <v>-1</v>
      </c>
      <c r="N162" s="16">
        <f t="shared" si="128"/>
        <v>-1</v>
      </c>
      <c r="O162" s="50"/>
      <c r="P162" s="50"/>
      <c r="Q162" s="50"/>
      <c r="R162" s="50"/>
      <c r="S162" s="50"/>
      <c r="T162" s="50"/>
      <c r="U162" s="50"/>
      <c r="V162" s="50"/>
      <c r="W162" s="50"/>
      <c r="X162" s="50"/>
      <c r="Y162" s="50"/>
      <c r="Z162" s="50"/>
      <c r="AA162" s="50"/>
    </row>
    <row r="163" spans="2:27" ht="28.5" x14ac:dyDescent="0.45">
      <c r="B163" s="44" t="s">
        <v>384</v>
      </c>
      <c r="C163" s="55" t="s">
        <v>206</v>
      </c>
      <c r="D163" s="16">
        <f>VLOOKUP(C163,'1. Questionnaire'!D:F,3,FALSE)</f>
        <v>0</v>
      </c>
      <c r="E163" s="91" t="str">
        <f>IF($E$3=$G$7,G163,IF($E$3=$H$7,H163,IF($E$3=$I$7,I163,IF($E$3=$J$7,J163,IF($E$3=$K$7,K163,IF($E$3=$L$7,L163,IF($E$3=$M$7,M163,IF($E$3=$N$7,N163,"ERREUR"))))))))</f>
        <v>ERREUR</v>
      </c>
      <c r="F163" s="92" t="str">
        <f t="shared" si="125"/>
        <v>ERREUR</v>
      </c>
      <c r="G163" s="16">
        <f t="shared" ref="G163:M164" si="129">IF($D163="Oui",1,0)</f>
        <v>0</v>
      </c>
      <c r="H163" s="16">
        <f t="shared" si="128"/>
        <v>-1</v>
      </c>
      <c r="I163" s="16">
        <f t="shared" si="129"/>
        <v>0</v>
      </c>
      <c r="J163" s="16">
        <f t="shared" si="128"/>
        <v>-1</v>
      </c>
      <c r="K163" s="16">
        <f t="shared" si="129"/>
        <v>0</v>
      </c>
      <c r="L163" s="16">
        <f t="shared" si="128"/>
        <v>-1</v>
      </c>
      <c r="M163" s="16">
        <f t="shared" si="129"/>
        <v>0</v>
      </c>
      <c r="N163" s="16">
        <f t="shared" si="128"/>
        <v>-1</v>
      </c>
      <c r="O163" s="50"/>
      <c r="P163" s="50"/>
      <c r="Q163" s="50"/>
      <c r="R163" s="50"/>
      <c r="S163" s="50"/>
      <c r="T163" s="50"/>
      <c r="U163" s="50"/>
      <c r="V163" s="50"/>
      <c r="W163" s="50"/>
      <c r="X163" s="50"/>
      <c r="Y163" s="50"/>
      <c r="Z163" s="50"/>
      <c r="AA163" s="50"/>
    </row>
    <row r="164" spans="2:27" x14ac:dyDescent="0.45">
      <c r="B164" s="44" t="s">
        <v>385</v>
      </c>
      <c r="C164" s="55" t="s">
        <v>90</v>
      </c>
      <c r="D164" s="16">
        <f>VLOOKUP(C164,'1. Questionnaire'!D:F,3,FALSE)</f>
        <v>0</v>
      </c>
      <c r="E164" s="91" t="str">
        <f>IF($E$3=$G$7,G164,IF($E$3=$H$7,H164,IF($E$3=$I$7,I164,IF($E$3=$J$7,J164,IF($E$3=$K$7,K164,IF($E$3=$L$7,L164,IF($E$3=$M$7,M164,IF($E$3=$N$7,N164,"ERREUR"))))))))</f>
        <v>ERREUR</v>
      </c>
      <c r="F164" s="92" t="str">
        <f t="shared" si="125"/>
        <v>ERREUR</v>
      </c>
      <c r="G164" s="16">
        <f t="shared" si="129"/>
        <v>0</v>
      </c>
      <c r="H164" s="16">
        <f t="shared" si="128"/>
        <v>-1</v>
      </c>
      <c r="I164" s="16">
        <f t="shared" si="129"/>
        <v>0</v>
      </c>
      <c r="J164" s="16">
        <f t="shared" si="128"/>
        <v>-1</v>
      </c>
      <c r="K164" s="16">
        <f t="shared" si="129"/>
        <v>0</v>
      </c>
      <c r="L164" s="16">
        <f t="shared" si="128"/>
        <v>-1</v>
      </c>
      <c r="M164" s="16">
        <f t="shared" si="129"/>
        <v>0</v>
      </c>
      <c r="N164" s="16">
        <f t="shared" si="128"/>
        <v>-1</v>
      </c>
      <c r="O164" s="50"/>
      <c r="P164" s="50"/>
      <c r="Q164" s="50"/>
      <c r="R164" s="50"/>
      <c r="S164" s="50"/>
      <c r="T164" s="50"/>
      <c r="U164" s="50"/>
      <c r="V164" s="50"/>
      <c r="W164" s="50"/>
      <c r="X164" s="50"/>
      <c r="Y164" s="50"/>
      <c r="Z164" s="50"/>
      <c r="AA164" s="50"/>
    </row>
    <row r="165" spans="2:27" x14ac:dyDescent="0.45">
      <c r="B165" s="58"/>
      <c r="C165" s="58"/>
      <c r="D165" s="51"/>
      <c r="E165" s="51"/>
      <c r="F165" s="51"/>
      <c r="G165" s="57"/>
      <c r="H165" s="57"/>
      <c r="I165" s="57"/>
      <c r="J165" s="57"/>
      <c r="K165" s="57"/>
      <c r="L165" s="57"/>
      <c r="M165" s="50"/>
      <c r="N165" s="50"/>
      <c r="O165" s="50"/>
      <c r="P165" s="50"/>
      <c r="Q165" s="50"/>
      <c r="R165" s="50"/>
      <c r="S165" s="50"/>
      <c r="T165" s="50"/>
      <c r="U165" s="50"/>
      <c r="V165" s="50"/>
      <c r="W165" s="50"/>
      <c r="X165" s="50"/>
      <c r="Y165" s="50"/>
      <c r="Z165" s="50"/>
      <c r="AA165" s="50"/>
    </row>
    <row r="166" spans="2:27" x14ac:dyDescent="0.45">
      <c r="B166" s="125"/>
      <c r="C166" s="123" t="s">
        <v>413</v>
      </c>
      <c r="D166" s="51"/>
      <c r="E166" s="51"/>
      <c r="F166" s="51"/>
      <c r="G166" s="57"/>
      <c r="H166" s="57"/>
      <c r="I166" s="57"/>
      <c r="J166" s="57"/>
      <c r="K166" s="57"/>
      <c r="L166" s="57"/>
      <c r="M166" s="50"/>
      <c r="N166" s="50"/>
      <c r="O166" s="50"/>
      <c r="P166" s="50"/>
      <c r="Q166" s="50"/>
      <c r="R166" s="50"/>
      <c r="S166" s="50"/>
      <c r="T166" s="50"/>
      <c r="U166" s="50"/>
      <c r="V166" s="50"/>
      <c r="W166" s="50"/>
      <c r="X166" s="50"/>
      <c r="Y166" s="50"/>
      <c r="Z166" s="50"/>
      <c r="AA166" s="50"/>
    </row>
    <row r="167" spans="2:27" x14ac:dyDescent="0.45">
      <c r="B167" s="58"/>
      <c r="C167" s="58"/>
      <c r="D167" s="58"/>
      <c r="E167" s="58"/>
      <c r="F167" s="58"/>
      <c r="G167" s="57"/>
      <c r="H167" s="57"/>
      <c r="I167" s="57"/>
      <c r="J167" s="57"/>
      <c r="K167" s="57"/>
      <c r="L167" s="57"/>
      <c r="M167" s="50"/>
      <c r="N167" s="50"/>
      <c r="O167" s="50"/>
      <c r="P167" s="50"/>
      <c r="Q167" s="50"/>
      <c r="R167" s="50"/>
      <c r="S167" s="50"/>
      <c r="T167" s="50"/>
      <c r="U167" s="50"/>
      <c r="V167" s="50"/>
      <c r="W167" s="50"/>
      <c r="X167" s="50"/>
      <c r="Y167" s="50"/>
      <c r="Z167" s="50"/>
      <c r="AA167" s="50"/>
    </row>
    <row r="168" spans="2:27" ht="28.5" x14ac:dyDescent="0.45">
      <c r="B168" s="44" t="s">
        <v>386</v>
      </c>
      <c r="C168" s="55" t="s">
        <v>485</v>
      </c>
      <c r="D168" s="16">
        <f>VLOOKUP(C168,'1. Questionnaire'!D:F,3,FALSE)</f>
        <v>0</v>
      </c>
      <c r="E168" s="91" t="str">
        <f t="shared" ref="E168:E174" si="130">IF($E$3=$G$7,G168,IF($E$3=$H$7,H168,IF($E$3=$I$7,I168,IF($E$3=$J$7,J168,IF($E$3=$K$7,K168,IF($E$3=$L$7,L168,IF($E$3=$M$7,M168,IF($E$3=$N$7,N168,"ERREUR"))))))))</f>
        <v>ERREUR</v>
      </c>
      <c r="F168" s="92" t="str">
        <f t="shared" ref="F168:F174" si="131">E168</f>
        <v>ERREUR</v>
      </c>
      <c r="G168" s="16">
        <f t="shared" ref="G168:N173" si="132">IF($D168="Oui",1,0)</f>
        <v>0</v>
      </c>
      <c r="H168" s="16">
        <f t="shared" ref="G168:N174" si="133">IF($D168="Oui",1,-1)</f>
        <v>-1</v>
      </c>
      <c r="I168" s="16">
        <f t="shared" si="132"/>
        <v>0</v>
      </c>
      <c r="J168" s="16">
        <f t="shared" si="132"/>
        <v>0</v>
      </c>
      <c r="K168" s="16">
        <f t="shared" si="132"/>
        <v>0</v>
      </c>
      <c r="L168" s="16">
        <f t="shared" si="133"/>
        <v>-1</v>
      </c>
      <c r="M168" s="16">
        <f t="shared" si="132"/>
        <v>0</v>
      </c>
      <c r="N168" s="16">
        <f t="shared" si="132"/>
        <v>0</v>
      </c>
      <c r="O168" s="50"/>
      <c r="P168" s="50"/>
      <c r="Q168" s="50"/>
      <c r="R168" s="50"/>
      <c r="S168" s="50"/>
      <c r="T168" s="50"/>
      <c r="U168" s="50"/>
      <c r="V168" s="50"/>
      <c r="W168" s="50"/>
      <c r="X168" s="50"/>
      <c r="Y168" s="50"/>
      <c r="Z168" s="50"/>
      <c r="AA168" s="50"/>
    </row>
    <row r="169" spans="2:27" ht="28.5" x14ac:dyDescent="0.45">
      <c r="B169" s="44" t="s">
        <v>386</v>
      </c>
      <c r="C169" s="55" t="s">
        <v>486</v>
      </c>
      <c r="D169" s="16">
        <f>VLOOKUP(C169,'1. Questionnaire'!D:F,3,FALSE)</f>
        <v>0</v>
      </c>
      <c r="E169" s="91" t="str">
        <f t="shared" si="130"/>
        <v>ERREUR</v>
      </c>
      <c r="F169" s="92" t="str">
        <f t="shared" si="131"/>
        <v>ERREUR</v>
      </c>
      <c r="G169" s="16">
        <f t="shared" si="132"/>
        <v>0</v>
      </c>
      <c r="H169" s="16">
        <f t="shared" si="133"/>
        <v>-1</v>
      </c>
      <c r="I169" s="16">
        <f t="shared" si="132"/>
        <v>0</v>
      </c>
      <c r="J169" s="16">
        <f t="shared" si="133"/>
        <v>-1</v>
      </c>
      <c r="K169" s="16">
        <f t="shared" si="132"/>
        <v>0</v>
      </c>
      <c r="L169" s="16">
        <f t="shared" si="133"/>
        <v>-1</v>
      </c>
      <c r="M169" s="16">
        <f t="shared" si="132"/>
        <v>0</v>
      </c>
      <c r="N169" s="16">
        <f t="shared" si="133"/>
        <v>-1</v>
      </c>
      <c r="O169" s="50"/>
      <c r="P169" s="50"/>
      <c r="Q169" s="50"/>
      <c r="R169" s="50"/>
      <c r="S169" s="50"/>
      <c r="T169" s="50"/>
      <c r="U169" s="50"/>
      <c r="V169" s="50"/>
      <c r="W169" s="50"/>
      <c r="X169" s="50"/>
      <c r="Y169" s="50"/>
      <c r="Z169" s="50"/>
      <c r="AA169" s="50"/>
    </row>
    <row r="170" spans="2:27" ht="28.5" x14ac:dyDescent="0.45">
      <c r="B170" s="44" t="s">
        <v>387</v>
      </c>
      <c r="C170" s="55" t="s">
        <v>443</v>
      </c>
      <c r="D170" s="16">
        <f>VLOOKUP(C170,'1. Questionnaire'!D:F,3,FALSE)</f>
        <v>0</v>
      </c>
      <c r="E170" s="91" t="str">
        <f t="shared" si="130"/>
        <v>ERREUR</v>
      </c>
      <c r="F170" s="92" t="str">
        <f t="shared" si="131"/>
        <v>ERREUR</v>
      </c>
      <c r="G170" s="16">
        <f t="shared" si="132"/>
        <v>0</v>
      </c>
      <c r="H170" s="16">
        <f t="shared" si="133"/>
        <v>-1</v>
      </c>
      <c r="I170" s="16">
        <f t="shared" si="132"/>
        <v>0</v>
      </c>
      <c r="J170" s="16">
        <f t="shared" si="133"/>
        <v>-1</v>
      </c>
      <c r="K170" s="16">
        <f t="shared" si="132"/>
        <v>0</v>
      </c>
      <c r="L170" s="16">
        <f t="shared" si="133"/>
        <v>-1</v>
      </c>
      <c r="M170" s="16">
        <f t="shared" si="132"/>
        <v>0</v>
      </c>
      <c r="N170" s="16">
        <f t="shared" si="133"/>
        <v>-1</v>
      </c>
      <c r="O170" s="50"/>
      <c r="P170" s="50"/>
      <c r="Q170" s="50"/>
      <c r="R170" s="50"/>
      <c r="S170" s="50"/>
      <c r="T170" s="50"/>
      <c r="U170" s="50"/>
      <c r="V170" s="50"/>
      <c r="W170" s="50"/>
      <c r="X170" s="50"/>
      <c r="Y170" s="50"/>
      <c r="Z170" s="50"/>
      <c r="AA170" s="50"/>
    </row>
    <row r="171" spans="2:27" x14ac:dyDescent="0.45">
      <c r="B171" s="44" t="s">
        <v>388</v>
      </c>
      <c r="C171" s="55" t="s">
        <v>415</v>
      </c>
      <c r="D171" s="16">
        <f>VLOOKUP(C171,'1. Questionnaire'!D:F,3,FALSE)</f>
        <v>0</v>
      </c>
      <c r="E171" s="91" t="str">
        <f t="shared" si="130"/>
        <v>ERREUR</v>
      </c>
      <c r="F171" s="92" t="str">
        <f t="shared" si="131"/>
        <v>ERREUR</v>
      </c>
      <c r="G171" s="16">
        <f t="shared" si="133"/>
        <v>-1</v>
      </c>
      <c r="H171" s="16">
        <f t="shared" si="133"/>
        <v>-1</v>
      </c>
      <c r="I171" s="16">
        <f t="shared" si="133"/>
        <v>-1</v>
      </c>
      <c r="J171" s="16">
        <f t="shared" si="133"/>
        <v>-1</v>
      </c>
      <c r="K171" s="16">
        <f t="shared" si="133"/>
        <v>-1</v>
      </c>
      <c r="L171" s="16">
        <f t="shared" si="133"/>
        <v>-1</v>
      </c>
      <c r="M171" s="16">
        <f t="shared" si="133"/>
        <v>-1</v>
      </c>
      <c r="N171" s="16">
        <f t="shared" si="133"/>
        <v>-1</v>
      </c>
      <c r="O171" s="50"/>
      <c r="P171" s="50"/>
      <c r="Q171" s="50"/>
      <c r="R171" s="50"/>
      <c r="S171" s="50"/>
      <c r="T171" s="50"/>
      <c r="U171" s="50"/>
      <c r="V171" s="50"/>
      <c r="W171" s="50"/>
      <c r="X171" s="50"/>
      <c r="Y171" s="50"/>
      <c r="Z171" s="50"/>
      <c r="AA171" s="50"/>
    </row>
    <row r="172" spans="2:27" ht="28.5" x14ac:dyDescent="0.45">
      <c r="B172" s="44" t="s">
        <v>388</v>
      </c>
      <c r="C172" s="55" t="s">
        <v>416</v>
      </c>
      <c r="D172" s="16">
        <f>VLOOKUP(C172,'1. Questionnaire'!D:F,3,FALSE)</f>
        <v>0</v>
      </c>
      <c r="E172" s="91" t="str">
        <f t="shared" si="130"/>
        <v>ERREUR</v>
      </c>
      <c r="F172" s="92" t="str">
        <f t="shared" si="131"/>
        <v>ERREUR</v>
      </c>
      <c r="G172" s="16">
        <f t="shared" si="132"/>
        <v>0</v>
      </c>
      <c r="H172" s="16">
        <f t="shared" si="133"/>
        <v>-1</v>
      </c>
      <c r="I172" s="16">
        <f t="shared" si="132"/>
        <v>0</v>
      </c>
      <c r="J172" s="16">
        <f t="shared" si="133"/>
        <v>-1</v>
      </c>
      <c r="K172" s="16">
        <f t="shared" si="132"/>
        <v>0</v>
      </c>
      <c r="L172" s="16">
        <f t="shared" si="133"/>
        <v>-1</v>
      </c>
      <c r="M172" s="16">
        <f t="shared" si="132"/>
        <v>0</v>
      </c>
      <c r="N172" s="16">
        <f t="shared" si="133"/>
        <v>-1</v>
      </c>
      <c r="O172" s="50"/>
      <c r="P172" s="50"/>
      <c r="Q172" s="50"/>
      <c r="R172" s="50"/>
      <c r="S172" s="50"/>
      <c r="T172" s="50"/>
      <c r="U172" s="50"/>
      <c r="V172" s="50"/>
      <c r="W172" s="50"/>
      <c r="X172" s="50"/>
      <c r="Y172" s="50"/>
      <c r="Z172" s="50"/>
      <c r="AA172" s="50"/>
    </row>
    <row r="173" spans="2:27" ht="42.75" x14ac:dyDescent="0.45">
      <c r="B173" s="44" t="s">
        <v>388</v>
      </c>
      <c r="C173" s="55" t="s">
        <v>147</v>
      </c>
      <c r="D173" s="16">
        <f>VLOOKUP(C173,'1. Questionnaire'!D:F,3,FALSE)</f>
        <v>0</v>
      </c>
      <c r="E173" s="91" t="str">
        <f t="shared" si="130"/>
        <v>ERREUR</v>
      </c>
      <c r="F173" s="92" t="str">
        <f t="shared" si="131"/>
        <v>ERREUR</v>
      </c>
      <c r="G173" s="16">
        <f t="shared" si="132"/>
        <v>0</v>
      </c>
      <c r="H173" s="16">
        <f t="shared" si="133"/>
        <v>-1</v>
      </c>
      <c r="I173" s="16">
        <f t="shared" si="132"/>
        <v>0</v>
      </c>
      <c r="J173" s="16">
        <f t="shared" si="132"/>
        <v>0</v>
      </c>
      <c r="K173" s="16">
        <f t="shared" si="132"/>
        <v>0</v>
      </c>
      <c r="L173" s="16">
        <f t="shared" si="133"/>
        <v>-1</v>
      </c>
      <c r="M173" s="16">
        <f t="shared" si="132"/>
        <v>0</v>
      </c>
      <c r="N173" s="16">
        <f t="shared" si="132"/>
        <v>0</v>
      </c>
      <c r="O173" s="50"/>
      <c r="P173" s="50"/>
      <c r="Q173" s="50"/>
      <c r="R173" s="50"/>
      <c r="S173" s="50"/>
      <c r="T173" s="50"/>
      <c r="U173" s="50"/>
      <c r="V173" s="50"/>
      <c r="W173" s="50"/>
      <c r="X173" s="50"/>
      <c r="Y173" s="50"/>
      <c r="Z173" s="50"/>
      <c r="AA173" s="50"/>
    </row>
    <row r="174" spans="2:27" x14ac:dyDescent="0.45">
      <c r="B174" s="44" t="s">
        <v>389</v>
      </c>
      <c r="C174" s="55" t="s">
        <v>173</v>
      </c>
      <c r="D174" s="16">
        <f>VLOOKUP(C174,'1. Questionnaire'!D:F,3,FALSE)</f>
        <v>0</v>
      </c>
      <c r="E174" s="91" t="str">
        <f t="shared" si="130"/>
        <v>ERREUR</v>
      </c>
      <c r="F174" s="92" t="str">
        <f t="shared" si="131"/>
        <v>ERREUR</v>
      </c>
      <c r="G174" s="16">
        <f t="shared" si="133"/>
        <v>-1</v>
      </c>
      <c r="H174" s="16">
        <f t="shared" si="133"/>
        <v>-1</v>
      </c>
      <c r="I174" s="16">
        <f t="shared" si="133"/>
        <v>-1</v>
      </c>
      <c r="J174" s="16">
        <f t="shared" si="133"/>
        <v>-1</v>
      </c>
      <c r="K174" s="16">
        <f t="shared" si="133"/>
        <v>-1</v>
      </c>
      <c r="L174" s="16">
        <f t="shared" si="133"/>
        <v>-1</v>
      </c>
      <c r="M174" s="16">
        <f t="shared" si="133"/>
        <v>-1</v>
      </c>
      <c r="N174" s="16">
        <f t="shared" si="133"/>
        <v>-1</v>
      </c>
      <c r="O174" s="50"/>
      <c r="P174" s="50"/>
      <c r="Q174" s="50"/>
      <c r="R174" s="50"/>
      <c r="S174" s="50"/>
      <c r="T174" s="50"/>
      <c r="U174" s="50"/>
      <c r="V174" s="50"/>
      <c r="W174" s="50"/>
      <c r="X174" s="50"/>
      <c r="Y174" s="50"/>
      <c r="Z174" s="50"/>
      <c r="AA174" s="50"/>
    </row>
    <row r="175" spans="2:27" x14ac:dyDescent="0.45">
      <c r="B175" s="58"/>
      <c r="C175" s="58"/>
      <c r="D175" s="51"/>
      <c r="E175" s="51"/>
      <c r="F175" s="51"/>
      <c r="G175" s="57"/>
      <c r="H175" s="57"/>
      <c r="I175" s="57"/>
      <c r="J175" s="57"/>
      <c r="K175" s="57"/>
      <c r="L175" s="57"/>
      <c r="M175" s="50"/>
      <c r="N175" s="50"/>
      <c r="O175" s="50"/>
      <c r="P175" s="50"/>
      <c r="Q175" s="50"/>
      <c r="R175" s="50"/>
      <c r="S175" s="50"/>
      <c r="T175" s="50"/>
      <c r="U175" s="50"/>
      <c r="V175" s="50"/>
      <c r="W175" s="50"/>
      <c r="X175" s="50"/>
      <c r="Y175" s="50"/>
      <c r="Z175" s="50"/>
      <c r="AA175" s="50"/>
    </row>
    <row r="176" spans="2:27" x14ac:dyDescent="0.45">
      <c r="B176" s="125"/>
      <c r="C176" s="123" t="s">
        <v>139</v>
      </c>
      <c r="D176" s="51"/>
      <c r="E176" s="51"/>
      <c r="F176" s="51"/>
      <c r="G176" s="57"/>
      <c r="H176" s="57"/>
      <c r="I176" s="57"/>
      <c r="J176" s="57"/>
      <c r="K176" s="57"/>
      <c r="L176" s="57"/>
      <c r="M176" s="50"/>
      <c r="N176" s="50"/>
      <c r="O176" s="50"/>
      <c r="P176" s="50"/>
      <c r="Q176" s="50"/>
      <c r="R176" s="50"/>
      <c r="S176" s="50"/>
      <c r="T176" s="50"/>
      <c r="U176" s="50"/>
      <c r="V176" s="50"/>
      <c r="W176" s="50"/>
      <c r="X176" s="50"/>
      <c r="Y176" s="50"/>
      <c r="Z176" s="50"/>
      <c r="AA176" s="50"/>
    </row>
    <row r="177" spans="2:27" x14ac:dyDescent="0.45">
      <c r="B177" s="58"/>
      <c r="C177" s="58"/>
      <c r="D177" s="58"/>
      <c r="E177" s="58"/>
      <c r="F177" s="58"/>
      <c r="G177" s="57"/>
      <c r="H177" s="57"/>
      <c r="I177" s="57"/>
      <c r="J177" s="57"/>
      <c r="K177" s="57"/>
      <c r="L177" s="57"/>
      <c r="M177" s="50"/>
      <c r="N177" s="50"/>
      <c r="O177" s="50"/>
      <c r="P177" s="50"/>
      <c r="Q177" s="50"/>
      <c r="R177" s="50"/>
      <c r="S177" s="50"/>
      <c r="T177" s="50"/>
      <c r="U177" s="50"/>
      <c r="V177" s="50"/>
      <c r="W177" s="50"/>
      <c r="X177" s="50"/>
      <c r="Y177" s="50"/>
      <c r="Z177" s="50"/>
      <c r="AA177" s="50"/>
    </row>
    <row r="178" spans="2:27" ht="28.5" x14ac:dyDescent="0.45">
      <c r="B178" s="44" t="s">
        <v>370</v>
      </c>
      <c r="C178" s="55" t="s">
        <v>488</v>
      </c>
      <c r="D178" s="16">
        <f>VLOOKUP(C178,'1. Questionnaire'!D:F,3,FALSE)</f>
        <v>0</v>
      </c>
      <c r="E178" s="91" t="str">
        <f t="shared" ref="E178:E187" si="134">IF($E$3=$G$7,G178,IF($E$3=$H$7,H178,IF($E$3=$I$7,I178,IF($E$3=$J$7,J178,IF($E$3=$K$7,K178,IF($E$3=$L$7,L178,IF($E$3=$M$7,M178,IF($E$3=$N$7,N178,"ERREUR"))))))))</f>
        <v>ERREUR</v>
      </c>
      <c r="F178" s="92" t="str">
        <f t="shared" ref="F178:F187" si="135">E178</f>
        <v>ERREUR</v>
      </c>
      <c r="G178" s="16">
        <f t="shared" ref="G178:N187" si="136">IF($D178="Oui",1,0)</f>
        <v>0</v>
      </c>
      <c r="H178" s="16">
        <f t="shared" ref="G178:N187" si="137">IF($D178="Oui",1,-1)</f>
        <v>-1</v>
      </c>
      <c r="I178" s="16">
        <f t="shared" si="136"/>
        <v>0</v>
      </c>
      <c r="J178" s="16">
        <f t="shared" si="137"/>
        <v>-1</v>
      </c>
      <c r="K178" s="16">
        <f t="shared" si="136"/>
        <v>0</v>
      </c>
      <c r="L178" s="16">
        <f t="shared" si="137"/>
        <v>-1</v>
      </c>
      <c r="M178" s="16">
        <f t="shared" si="136"/>
        <v>0</v>
      </c>
      <c r="N178" s="16">
        <f t="shared" si="137"/>
        <v>-1</v>
      </c>
      <c r="O178" s="50"/>
      <c r="P178" s="50"/>
      <c r="Q178" s="50"/>
      <c r="R178" s="50"/>
      <c r="S178" s="50"/>
      <c r="T178" s="50"/>
      <c r="U178" s="50"/>
      <c r="V178" s="50"/>
      <c r="W178" s="50"/>
      <c r="X178" s="50"/>
      <c r="Y178" s="50"/>
      <c r="Z178" s="50"/>
      <c r="AA178" s="50"/>
    </row>
    <row r="179" spans="2:27" ht="28.5" x14ac:dyDescent="0.45">
      <c r="B179" s="44" t="s">
        <v>370</v>
      </c>
      <c r="C179" s="55" t="s">
        <v>489</v>
      </c>
      <c r="D179" s="16">
        <f>VLOOKUP(C179,'1. Questionnaire'!D:F,3,FALSE)</f>
        <v>0</v>
      </c>
      <c r="E179" s="91" t="str">
        <f t="shared" si="134"/>
        <v>ERREUR</v>
      </c>
      <c r="F179" s="92" t="str">
        <f t="shared" si="135"/>
        <v>ERREUR</v>
      </c>
      <c r="G179" s="16">
        <f t="shared" si="136"/>
        <v>0</v>
      </c>
      <c r="H179" s="16">
        <f t="shared" si="137"/>
        <v>-1</v>
      </c>
      <c r="I179" s="16">
        <f t="shared" si="136"/>
        <v>0</v>
      </c>
      <c r="J179" s="16">
        <f t="shared" si="137"/>
        <v>-1</v>
      </c>
      <c r="K179" s="16">
        <f t="shared" si="136"/>
        <v>0</v>
      </c>
      <c r="L179" s="16">
        <f t="shared" si="137"/>
        <v>-1</v>
      </c>
      <c r="M179" s="16">
        <f t="shared" si="136"/>
        <v>0</v>
      </c>
      <c r="N179" s="16">
        <f t="shared" si="137"/>
        <v>-1</v>
      </c>
      <c r="O179" s="50"/>
      <c r="P179" s="50"/>
      <c r="Q179" s="50"/>
      <c r="R179" s="50"/>
      <c r="S179" s="50"/>
      <c r="T179" s="50"/>
      <c r="U179" s="50"/>
      <c r="V179" s="50"/>
      <c r="W179" s="50"/>
      <c r="X179" s="50"/>
      <c r="Y179" s="50"/>
      <c r="Z179" s="50"/>
      <c r="AA179" s="50"/>
    </row>
    <row r="180" spans="2:27" ht="28.5" x14ac:dyDescent="0.45">
      <c r="B180" s="44" t="s">
        <v>371</v>
      </c>
      <c r="C180" s="55" t="s">
        <v>235</v>
      </c>
      <c r="D180" s="16">
        <f>VLOOKUP(C180,'1. Questionnaire'!D:F,3,FALSE)</f>
        <v>0</v>
      </c>
      <c r="E180" s="91" t="str">
        <f t="shared" si="134"/>
        <v>ERREUR</v>
      </c>
      <c r="F180" s="92" t="str">
        <f t="shared" si="135"/>
        <v>ERREUR</v>
      </c>
      <c r="G180" s="16">
        <f t="shared" si="136"/>
        <v>0</v>
      </c>
      <c r="H180" s="16">
        <f t="shared" si="137"/>
        <v>-1</v>
      </c>
      <c r="I180" s="16">
        <f t="shared" si="136"/>
        <v>0</v>
      </c>
      <c r="J180" s="16">
        <f t="shared" si="137"/>
        <v>-1</v>
      </c>
      <c r="K180" s="16">
        <f t="shared" si="136"/>
        <v>0</v>
      </c>
      <c r="L180" s="16">
        <f t="shared" si="137"/>
        <v>-1</v>
      </c>
      <c r="M180" s="16">
        <f t="shared" si="136"/>
        <v>0</v>
      </c>
      <c r="N180" s="16">
        <f t="shared" si="136"/>
        <v>0</v>
      </c>
      <c r="O180" s="50"/>
      <c r="P180" s="50"/>
      <c r="Q180" s="50"/>
      <c r="R180" s="50"/>
      <c r="S180" s="50"/>
      <c r="T180" s="50"/>
      <c r="U180" s="50"/>
      <c r="V180" s="50"/>
      <c r="W180" s="50"/>
      <c r="X180" s="50"/>
      <c r="Y180" s="50"/>
      <c r="Z180" s="50"/>
      <c r="AA180" s="50"/>
    </row>
    <row r="181" spans="2:27" ht="28.5" x14ac:dyDescent="0.45">
      <c r="B181" s="44" t="s">
        <v>372</v>
      </c>
      <c r="C181" s="55" t="s">
        <v>149</v>
      </c>
      <c r="D181" s="16">
        <f>VLOOKUP(C181,'1. Questionnaire'!D:F,3,FALSE)</f>
        <v>0</v>
      </c>
      <c r="E181" s="91" t="str">
        <f t="shared" si="134"/>
        <v>ERREUR</v>
      </c>
      <c r="F181" s="92" t="str">
        <f t="shared" si="135"/>
        <v>ERREUR</v>
      </c>
      <c r="G181" s="16">
        <f t="shared" si="136"/>
        <v>0</v>
      </c>
      <c r="H181" s="16">
        <f t="shared" si="137"/>
        <v>-1</v>
      </c>
      <c r="I181" s="16">
        <f t="shared" si="136"/>
        <v>0</v>
      </c>
      <c r="J181" s="16">
        <f t="shared" si="137"/>
        <v>-1</v>
      </c>
      <c r="K181" s="16">
        <f t="shared" si="136"/>
        <v>0</v>
      </c>
      <c r="L181" s="16">
        <f t="shared" si="137"/>
        <v>-1</v>
      </c>
      <c r="M181" s="16">
        <f t="shared" si="136"/>
        <v>0</v>
      </c>
      <c r="N181" s="16">
        <f t="shared" si="136"/>
        <v>0</v>
      </c>
      <c r="O181" s="50"/>
      <c r="P181" s="50"/>
      <c r="Q181" s="50"/>
      <c r="R181" s="50"/>
      <c r="S181" s="50"/>
      <c r="T181" s="50"/>
      <c r="U181" s="50"/>
      <c r="V181" s="50"/>
      <c r="W181" s="50"/>
      <c r="X181" s="50"/>
      <c r="Y181" s="50"/>
      <c r="Z181" s="50"/>
      <c r="AA181" s="50"/>
    </row>
    <row r="182" spans="2:27" x14ac:dyDescent="0.45">
      <c r="B182" s="44" t="s">
        <v>372</v>
      </c>
      <c r="C182" s="55" t="s">
        <v>236</v>
      </c>
      <c r="D182" s="16">
        <f>VLOOKUP(C182,'1. Questionnaire'!D:F,3,FALSE)</f>
        <v>0</v>
      </c>
      <c r="E182" s="91" t="str">
        <f t="shared" si="134"/>
        <v>ERREUR</v>
      </c>
      <c r="F182" s="92" t="str">
        <f t="shared" si="135"/>
        <v>ERREUR</v>
      </c>
      <c r="G182" s="16">
        <f t="shared" si="136"/>
        <v>0</v>
      </c>
      <c r="H182" s="16">
        <f t="shared" si="137"/>
        <v>-1</v>
      </c>
      <c r="I182" s="16">
        <f t="shared" si="136"/>
        <v>0</v>
      </c>
      <c r="J182" s="16">
        <f t="shared" si="137"/>
        <v>-1</v>
      </c>
      <c r="K182" s="16">
        <f t="shared" si="136"/>
        <v>0</v>
      </c>
      <c r="L182" s="16">
        <f t="shared" si="137"/>
        <v>-1</v>
      </c>
      <c r="M182" s="16">
        <f t="shared" si="136"/>
        <v>0</v>
      </c>
      <c r="N182" s="16">
        <f t="shared" si="136"/>
        <v>0</v>
      </c>
      <c r="O182" s="50"/>
      <c r="P182" s="50"/>
      <c r="Q182" s="50"/>
      <c r="R182" s="50"/>
      <c r="S182" s="50"/>
      <c r="T182" s="50"/>
      <c r="U182" s="50"/>
      <c r="V182" s="50"/>
      <c r="W182" s="50"/>
      <c r="X182" s="50"/>
      <c r="Y182" s="50"/>
      <c r="Z182" s="50"/>
      <c r="AA182" s="50"/>
    </row>
    <row r="183" spans="2:27" x14ac:dyDescent="0.45">
      <c r="B183" s="44" t="s">
        <v>372</v>
      </c>
      <c r="C183" s="55" t="s">
        <v>177</v>
      </c>
      <c r="D183" s="16">
        <f>VLOOKUP(C183,'1. Questionnaire'!D:F,3,FALSE)</f>
        <v>0</v>
      </c>
      <c r="E183" s="91" t="str">
        <f t="shared" si="134"/>
        <v>ERREUR</v>
      </c>
      <c r="F183" s="92" t="str">
        <f t="shared" si="135"/>
        <v>ERREUR</v>
      </c>
      <c r="G183" s="16">
        <f t="shared" si="137"/>
        <v>-1</v>
      </c>
      <c r="H183" s="16">
        <f t="shared" si="137"/>
        <v>-1</v>
      </c>
      <c r="I183" s="16">
        <f t="shared" si="136"/>
        <v>0</v>
      </c>
      <c r="J183" s="16">
        <f t="shared" si="136"/>
        <v>0</v>
      </c>
      <c r="K183" s="16">
        <f t="shared" si="137"/>
        <v>-1</v>
      </c>
      <c r="L183" s="16">
        <f t="shared" si="137"/>
        <v>-1</v>
      </c>
      <c r="M183" s="16">
        <f t="shared" si="136"/>
        <v>0</v>
      </c>
      <c r="N183" s="16">
        <f t="shared" si="137"/>
        <v>-1</v>
      </c>
      <c r="O183" s="50"/>
      <c r="P183" s="50"/>
      <c r="Q183" s="50"/>
      <c r="R183" s="50"/>
      <c r="S183" s="50"/>
      <c r="T183" s="50"/>
      <c r="U183" s="50"/>
      <c r="V183" s="50"/>
      <c r="W183" s="50"/>
      <c r="X183" s="50"/>
      <c r="Y183" s="50"/>
      <c r="Z183" s="50"/>
      <c r="AA183" s="50"/>
    </row>
    <row r="184" spans="2:27" x14ac:dyDescent="0.45">
      <c r="B184" s="44" t="s">
        <v>372</v>
      </c>
      <c r="C184" s="55" t="s">
        <v>418</v>
      </c>
      <c r="D184" s="16">
        <f>VLOOKUP(C184,'1. Questionnaire'!D:F,3,FALSE)</f>
        <v>0</v>
      </c>
      <c r="E184" s="91" t="str">
        <f t="shared" si="134"/>
        <v>ERREUR</v>
      </c>
      <c r="F184" s="92" t="str">
        <f t="shared" si="135"/>
        <v>ERREUR</v>
      </c>
      <c r="G184" s="16">
        <f t="shared" si="136"/>
        <v>0</v>
      </c>
      <c r="H184" s="16">
        <f t="shared" si="137"/>
        <v>-1</v>
      </c>
      <c r="I184" s="16">
        <f t="shared" si="136"/>
        <v>0</v>
      </c>
      <c r="J184" s="16">
        <f t="shared" si="137"/>
        <v>-1</v>
      </c>
      <c r="K184" s="16">
        <f t="shared" si="136"/>
        <v>0</v>
      </c>
      <c r="L184" s="16">
        <f t="shared" si="137"/>
        <v>-1</v>
      </c>
      <c r="M184" s="16">
        <f t="shared" si="136"/>
        <v>0</v>
      </c>
      <c r="N184" s="16">
        <f t="shared" si="136"/>
        <v>0</v>
      </c>
      <c r="O184" s="50"/>
      <c r="P184" s="50"/>
      <c r="Q184" s="50"/>
      <c r="R184" s="50"/>
      <c r="S184" s="50"/>
      <c r="T184" s="50"/>
      <c r="U184" s="50"/>
      <c r="V184" s="50"/>
      <c r="W184" s="50"/>
      <c r="X184" s="50"/>
      <c r="Y184" s="50"/>
      <c r="Z184" s="50"/>
      <c r="AA184" s="50"/>
    </row>
    <row r="185" spans="2:27" ht="42.75" x14ac:dyDescent="0.45">
      <c r="B185" s="44" t="s">
        <v>372</v>
      </c>
      <c r="C185" s="55" t="s">
        <v>420</v>
      </c>
      <c r="D185" s="16">
        <f>VLOOKUP(C185,'1. Questionnaire'!D:F,3,FALSE)</f>
        <v>0</v>
      </c>
      <c r="E185" s="91" t="str">
        <f t="shared" si="134"/>
        <v>ERREUR</v>
      </c>
      <c r="F185" s="92" t="str">
        <f t="shared" si="135"/>
        <v>ERREUR</v>
      </c>
      <c r="G185" s="16">
        <f t="shared" si="137"/>
        <v>-1</v>
      </c>
      <c r="H185" s="16">
        <f t="shared" si="137"/>
        <v>-1</v>
      </c>
      <c r="I185" s="16">
        <f t="shared" si="137"/>
        <v>-1</v>
      </c>
      <c r="J185" s="16">
        <f t="shared" si="137"/>
        <v>-1</v>
      </c>
      <c r="K185" s="16">
        <f t="shared" si="137"/>
        <v>-1</v>
      </c>
      <c r="L185" s="16">
        <f t="shared" si="137"/>
        <v>-1</v>
      </c>
      <c r="M185" s="16">
        <f t="shared" si="137"/>
        <v>-1</v>
      </c>
      <c r="N185" s="16">
        <f t="shared" si="137"/>
        <v>-1</v>
      </c>
      <c r="O185" s="50"/>
      <c r="P185" s="50"/>
      <c r="Q185" s="50"/>
      <c r="R185" s="50"/>
      <c r="S185" s="50"/>
      <c r="T185" s="50"/>
      <c r="U185" s="50"/>
      <c r="V185" s="50"/>
      <c r="W185" s="50"/>
      <c r="X185" s="50"/>
      <c r="Y185" s="50"/>
      <c r="Z185" s="50"/>
      <c r="AA185" s="50"/>
    </row>
    <row r="186" spans="2:27" x14ac:dyDescent="0.45">
      <c r="B186" s="44" t="s">
        <v>372</v>
      </c>
      <c r="C186" s="55" t="s">
        <v>142</v>
      </c>
      <c r="D186" s="16">
        <f>VLOOKUP(C186,'1. Questionnaire'!D:F,3,FALSE)</f>
        <v>0</v>
      </c>
      <c r="E186" s="91" t="str">
        <f t="shared" si="134"/>
        <v>ERREUR</v>
      </c>
      <c r="F186" s="92" t="str">
        <f t="shared" si="135"/>
        <v>ERREUR</v>
      </c>
      <c r="G186" s="16">
        <f>IF($D186="Oui",1,0)</f>
        <v>0</v>
      </c>
      <c r="H186" s="16">
        <f t="shared" si="137"/>
        <v>-1</v>
      </c>
      <c r="I186" s="16">
        <f t="shared" si="136"/>
        <v>0</v>
      </c>
      <c r="J186" s="16">
        <f t="shared" si="137"/>
        <v>-1</v>
      </c>
      <c r="K186" s="16">
        <f t="shared" si="136"/>
        <v>0</v>
      </c>
      <c r="L186" s="16">
        <f t="shared" si="137"/>
        <v>-1</v>
      </c>
      <c r="M186" s="16">
        <f t="shared" si="136"/>
        <v>0</v>
      </c>
      <c r="N186" s="16">
        <f t="shared" si="136"/>
        <v>0</v>
      </c>
      <c r="O186" s="50"/>
      <c r="P186" s="50"/>
      <c r="Q186" s="50"/>
      <c r="R186" s="50"/>
      <c r="S186" s="50"/>
      <c r="T186" s="50"/>
      <c r="U186" s="50"/>
      <c r="V186" s="50"/>
      <c r="W186" s="50"/>
      <c r="X186" s="50"/>
      <c r="Y186" s="50"/>
      <c r="Z186" s="50"/>
      <c r="AA186" s="50"/>
    </row>
    <row r="187" spans="2:27" x14ac:dyDescent="0.45">
      <c r="B187" s="44" t="s">
        <v>373</v>
      </c>
      <c r="C187" s="55" t="s">
        <v>173</v>
      </c>
      <c r="D187" s="16">
        <f>VLOOKUP(C187,'1. Questionnaire'!D:F,3,FALSE)</f>
        <v>0</v>
      </c>
      <c r="E187" s="91" t="str">
        <f t="shared" si="134"/>
        <v>ERREUR</v>
      </c>
      <c r="F187" s="92" t="str">
        <f t="shared" si="135"/>
        <v>ERREUR</v>
      </c>
      <c r="G187" s="16">
        <f t="shared" si="136"/>
        <v>0</v>
      </c>
      <c r="H187" s="16">
        <f t="shared" si="137"/>
        <v>-1</v>
      </c>
      <c r="I187" s="16">
        <f t="shared" si="136"/>
        <v>0</v>
      </c>
      <c r="J187" s="16">
        <f t="shared" si="137"/>
        <v>-1</v>
      </c>
      <c r="K187" s="16">
        <f t="shared" si="136"/>
        <v>0</v>
      </c>
      <c r="L187" s="16">
        <f t="shared" si="137"/>
        <v>-1</v>
      </c>
      <c r="M187" s="16">
        <f t="shared" si="136"/>
        <v>0</v>
      </c>
      <c r="N187" s="16">
        <f t="shared" si="136"/>
        <v>0</v>
      </c>
      <c r="O187" s="50"/>
      <c r="P187" s="50"/>
      <c r="Q187" s="50"/>
      <c r="R187" s="50"/>
      <c r="S187" s="50"/>
      <c r="T187" s="50"/>
      <c r="U187" s="50"/>
      <c r="V187" s="50"/>
      <c r="W187" s="50"/>
      <c r="X187" s="50"/>
      <c r="Y187" s="50"/>
      <c r="Z187" s="50"/>
      <c r="AA187" s="50"/>
    </row>
    <row r="188" spans="2:27" x14ac:dyDescent="0.45">
      <c r="B188" s="58"/>
      <c r="C188" s="58"/>
      <c r="D188" s="51"/>
      <c r="E188" s="51"/>
      <c r="F188" s="51"/>
      <c r="G188" s="57"/>
      <c r="H188" s="57"/>
      <c r="I188" s="57"/>
      <c r="J188" s="57"/>
      <c r="K188" s="57"/>
      <c r="L188" s="57"/>
      <c r="M188" s="50"/>
      <c r="N188" s="50"/>
      <c r="O188" s="50"/>
      <c r="P188" s="50"/>
      <c r="Q188" s="50"/>
      <c r="R188" s="50"/>
      <c r="S188" s="50"/>
      <c r="T188" s="50"/>
      <c r="U188" s="50"/>
      <c r="V188" s="50"/>
      <c r="W188" s="50"/>
      <c r="X188" s="50"/>
      <c r="Y188" s="50"/>
      <c r="Z188" s="50"/>
      <c r="AA188" s="50"/>
    </row>
    <row r="189" spans="2:27" x14ac:dyDescent="0.45">
      <c r="B189" s="125"/>
      <c r="C189" s="123" t="s">
        <v>137</v>
      </c>
      <c r="D189" s="51"/>
      <c r="E189" s="51"/>
      <c r="F189" s="51"/>
      <c r="G189" s="57"/>
      <c r="H189" s="57"/>
      <c r="I189" s="57"/>
      <c r="J189" s="57"/>
      <c r="K189" s="57"/>
      <c r="L189" s="57"/>
      <c r="M189" s="50"/>
      <c r="N189" s="50"/>
      <c r="O189" s="50"/>
      <c r="P189" s="50"/>
      <c r="Q189" s="50"/>
      <c r="R189" s="50"/>
      <c r="S189" s="50"/>
      <c r="T189" s="50"/>
      <c r="U189" s="50"/>
      <c r="V189" s="50"/>
      <c r="W189" s="50"/>
      <c r="X189" s="50"/>
      <c r="Y189" s="50"/>
      <c r="Z189" s="50"/>
      <c r="AA189" s="50"/>
    </row>
    <row r="190" spans="2:27" x14ac:dyDescent="0.45">
      <c r="B190" s="58"/>
      <c r="C190" s="58"/>
      <c r="D190" s="58"/>
      <c r="E190" s="58"/>
      <c r="F190" s="58"/>
      <c r="G190" s="57"/>
      <c r="H190" s="57"/>
      <c r="I190" s="57"/>
      <c r="J190" s="57"/>
      <c r="K190" s="57"/>
      <c r="L190" s="57"/>
      <c r="M190" s="50"/>
      <c r="N190" s="50"/>
      <c r="O190" s="50"/>
      <c r="P190" s="50"/>
      <c r="Q190" s="50"/>
      <c r="R190" s="50"/>
      <c r="S190" s="50"/>
      <c r="T190" s="50"/>
      <c r="U190" s="50"/>
      <c r="V190" s="50"/>
      <c r="W190" s="50"/>
      <c r="X190" s="50"/>
      <c r="Y190" s="50"/>
      <c r="Z190" s="50"/>
      <c r="AA190" s="50"/>
    </row>
    <row r="191" spans="2:27" ht="28.5" x14ac:dyDescent="0.45">
      <c r="B191" s="44" t="s">
        <v>390</v>
      </c>
      <c r="C191" s="55" t="s">
        <v>423</v>
      </c>
      <c r="D191" s="16">
        <f>VLOOKUP(C191,'1. Questionnaire'!D:F,3,FALSE)</f>
        <v>0</v>
      </c>
      <c r="E191" s="91" t="str">
        <f t="shared" ref="E191:E197" si="138">IF($E$3=$G$7,G191,IF($E$3=$H$7,H191,IF($E$3=$I$7,I191,IF($E$3=$J$7,J191,IF($E$3=$K$7,K191,IF($E$3=$L$7,L191,IF($E$3=$M$7,M191,IF($E$3=$N$7,N191,"ERREUR"))))))))</f>
        <v>ERREUR</v>
      </c>
      <c r="F191" s="92" t="str">
        <f t="shared" ref="F191:F197" si="139">E191</f>
        <v>ERREUR</v>
      </c>
      <c r="G191" s="16">
        <f t="shared" ref="G191:N197" si="140">IF($D191="Oui",1,0)</f>
        <v>0</v>
      </c>
      <c r="H191" s="16">
        <f t="shared" si="140"/>
        <v>0</v>
      </c>
      <c r="I191" s="16">
        <f t="shared" si="140"/>
        <v>0</v>
      </c>
      <c r="J191" s="16">
        <f t="shared" si="140"/>
        <v>0</v>
      </c>
      <c r="K191" s="16">
        <f t="shared" si="140"/>
        <v>0</v>
      </c>
      <c r="L191" s="16">
        <f t="shared" si="140"/>
        <v>0</v>
      </c>
      <c r="M191" s="16">
        <f t="shared" si="140"/>
        <v>0</v>
      </c>
      <c r="N191" s="16">
        <f t="shared" si="140"/>
        <v>0</v>
      </c>
      <c r="O191" s="50"/>
      <c r="P191" s="50"/>
      <c r="Q191" s="50"/>
      <c r="R191" s="50"/>
      <c r="S191" s="50"/>
      <c r="T191" s="50"/>
      <c r="U191" s="50"/>
      <c r="V191" s="50"/>
      <c r="W191" s="50"/>
      <c r="X191" s="50"/>
      <c r="Y191" s="50"/>
      <c r="Z191" s="50"/>
      <c r="AA191" s="50"/>
    </row>
    <row r="192" spans="2:27" ht="28.5" x14ac:dyDescent="0.45">
      <c r="B192" s="44" t="s">
        <v>391</v>
      </c>
      <c r="C192" s="55" t="s">
        <v>424</v>
      </c>
      <c r="D192" s="16">
        <f>VLOOKUP(C192,'1. Questionnaire'!D:F,3,FALSE)</f>
        <v>0</v>
      </c>
      <c r="E192" s="91" t="str">
        <f t="shared" si="138"/>
        <v>ERREUR</v>
      </c>
      <c r="F192" s="92" t="str">
        <f t="shared" si="139"/>
        <v>ERREUR</v>
      </c>
      <c r="G192" s="143">
        <f t="shared" si="140"/>
        <v>0</v>
      </c>
      <c r="H192" s="143">
        <f t="shared" si="140"/>
        <v>0</v>
      </c>
      <c r="I192" s="143">
        <f t="shared" si="140"/>
        <v>0</v>
      </c>
      <c r="J192" s="143">
        <f t="shared" si="140"/>
        <v>0</v>
      </c>
      <c r="K192" s="143">
        <f t="shared" si="140"/>
        <v>0</v>
      </c>
      <c r="L192" s="143">
        <f t="shared" si="140"/>
        <v>0</v>
      </c>
      <c r="M192" s="143">
        <f t="shared" si="140"/>
        <v>0</v>
      </c>
      <c r="N192" s="143">
        <f t="shared" si="140"/>
        <v>0</v>
      </c>
      <c r="O192" s="50"/>
      <c r="P192" s="50"/>
      <c r="Q192" s="50"/>
      <c r="R192" s="50"/>
      <c r="S192" s="50"/>
      <c r="T192" s="50"/>
      <c r="U192" s="50"/>
      <c r="V192" s="50"/>
      <c r="W192" s="50"/>
      <c r="X192" s="50"/>
      <c r="Y192" s="50"/>
      <c r="Z192" s="50"/>
      <c r="AA192" s="50"/>
    </row>
    <row r="193" spans="2:27" x14ac:dyDescent="0.45">
      <c r="B193" s="44" t="s">
        <v>392</v>
      </c>
      <c r="C193" s="55" t="s">
        <v>175</v>
      </c>
      <c r="D193" s="16">
        <f>VLOOKUP(C193,'1. Questionnaire'!D:F,3,FALSE)</f>
        <v>0</v>
      </c>
      <c r="E193" s="91" t="str">
        <f t="shared" si="138"/>
        <v>ERREUR</v>
      </c>
      <c r="F193" s="92" t="str">
        <f t="shared" si="139"/>
        <v>ERREUR</v>
      </c>
      <c r="G193" s="16">
        <f t="shared" si="140"/>
        <v>0</v>
      </c>
      <c r="H193" s="16">
        <f t="shared" si="140"/>
        <v>0</v>
      </c>
      <c r="I193" s="16">
        <f t="shared" si="140"/>
        <v>0</v>
      </c>
      <c r="J193" s="16">
        <f t="shared" si="140"/>
        <v>0</v>
      </c>
      <c r="K193" s="16">
        <f t="shared" si="140"/>
        <v>0</v>
      </c>
      <c r="L193" s="16">
        <f t="shared" si="140"/>
        <v>0</v>
      </c>
      <c r="M193" s="16">
        <f t="shared" si="140"/>
        <v>0</v>
      </c>
      <c r="N193" s="16">
        <f t="shared" si="140"/>
        <v>0</v>
      </c>
      <c r="O193" s="50"/>
      <c r="P193" s="50"/>
      <c r="Q193" s="50"/>
      <c r="R193" s="50"/>
      <c r="S193" s="50"/>
      <c r="T193" s="50"/>
      <c r="U193" s="50"/>
      <c r="V193" s="50"/>
      <c r="W193" s="50"/>
      <c r="X193" s="50"/>
      <c r="Y193" s="50"/>
      <c r="Z193" s="50"/>
      <c r="AA193" s="50"/>
    </row>
    <row r="194" spans="2:27" x14ac:dyDescent="0.45">
      <c r="B194" s="44" t="s">
        <v>392</v>
      </c>
      <c r="C194" s="55" t="s">
        <v>176</v>
      </c>
      <c r="D194" s="16">
        <f>VLOOKUP(C194,'1. Questionnaire'!D:F,3,FALSE)</f>
        <v>0</v>
      </c>
      <c r="E194" s="91" t="str">
        <f t="shared" si="138"/>
        <v>ERREUR</v>
      </c>
      <c r="F194" s="92" t="str">
        <f t="shared" si="139"/>
        <v>ERREUR</v>
      </c>
      <c r="G194" s="16">
        <f t="shared" si="140"/>
        <v>0</v>
      </c>
      <c r="H194" s="16">
        <f t="shared" si="140"/>
        <v>0</v>
      </c>
      <c r="I194" s="16">
        <f t="shared" si="140"/>
        <v>0</v>
      </c>
      <c r="J194" s="16">
        <f t="shared" si="140"/>
        <v>0</v>
      </c>
      <c r="K194" s="16">
        <f t="shared" si="140"/>
        <v>0</v>
      </c>
      <c r="L194" s="16">
        <f t="shared" si="140"/>
        <v>0</v>
      </c>
      <c r="M194" s="16">
        <f t="shared" si="140"/>
        <v>0</v>
      </c>
      <c r="N194" s="16">
        <f t="shared" si="140"/>
        <v>0</v>
      </c>
      <c r="O194" s="50"/>
      <c r="P194" s="50"/>
      <c r="Q194" s="50"/>
      <c r="R194" s="50"/>
      <c r="S194" s="50"/>
      <c r="T194" s="50"/>
      <c r="U194" s="50"/>
      <c r="V194" s="50"/>
      <c r="W194" s="50"/>
      <c r="X194" s="50"/>
      <c r="Y194" s="50"/>
      <c r="Z194" s="50"/>
      <c r="AA194" s="50"/>
    </row>
    <row r="195" spans="2:27" ht="28.5" x14ac:dyDescent="0.45">
      <c r="B195" s="44" t="s">
        <v>392</v>
      </c>
      <c r="C195" s="55" t="s">
        <v>178</v>
      </c>
      <c r="D195" s="16">
        <f>VLOOKUP(C195,'1. Questionnaire'!D:F,3,FALSE)</f>
        <v>0</v>
      </c>
      <c r="E195" s="91" t="str">
        <f t="shared" si="138"/>
        <v>ERREUR</v>
      </c>
      <c r="F195" s="92" t="str">
        <f t="shared" si="139"/>
        <v>ERREUR</v>
      </c>
      <c r="G195" s="16">
        <f t="shared" si="140"/>
        <v>0</v>
      </c>
      <c r="H195" s="16">
        <f t="shared" si="140"/>
        <v>0</v>
      </c>
      <c r="I195" s="16">
        <f t="shared" si="140"/>
        <v>0</v>
      </c>
      <c r="J195" s="16">
        <f t="shared" si="140"/>
        <v>0</v>
      </c>
      <c r="K195" s="16">
        <f t="shared" si="140"/>
        <v>0</v>
      </c>
      <c r="L195" s="16">
        <f t="shared" si="140"/>
        <v>0</v>
      </c>
      <c r="M195" s="16">
        <f t="shared" si="140"/>
        <v>0</v>
      </c>
      <c r="N195" s="16">
        <f t="shared" si="140"/>
        <v>0</v>
      </c>
      <c r="O195" s="50"/>
      <c r="P195" s="50"/>
      <c r="Q195" s="50"/>
      <c r="R195" s="50"/>
      <c r="S195" s="50"/>
      <c r="T195" s="50"/>
      <c r="U195" s="50"/>
      <c r="V195" s="50"/>
      <c r="W195" s="50"/>
      <c r="X195" s="50"/>
      <c r="Y195" s="50"/>
      <c r="Z195" s="50"/>
      <c r="AA195" s="50"/>
    </row>
    <row r="196" spans="2:27" x14ac:dyDescent="0.45">
      <c r="B196" s="44" t="s">
        <v>392</v>
      </c>
      <c r="C196" s="55" t="s">
        <v>230</v>
      </c>
      <c r="D196" s="16">
        <f>VLOOKUP(C196,'1. Questionnaire'!D:F,3,FALSE)</f>
        <v>0</v>
      </c>
      <c r="E196" s="91" t="str">
        <f t="shared" si="138"/>
        <v>ERREUR</v>
      </c>
      <c r="F196" s="92" t="str">
        <f t="shared" si="139"/>
        <v>ERREUR</v>
      </c>
      <c r="G196" s="16">
        <f t="shared" si="140"/>
        <v>0</v>
      </c>
      <c r="H196" s="16">
        <f t="shared" si="140"/>
        <v>0</v>
      </c>
      <c r="I196" s="16">
        <f t="shared" si="140"/>
        <v>0</v>
      </c>
      <c r="J196" s="16">
        <f t="shared" si="140"/>
        <v>0</v>
      </c>
      <c r="K196" s="16">
        <f t="shared" si="140"/>
        <v>0</v>
      </c>
      <c r="L196" s="16">
        <f t="shared" si="140"/>
        <v>0</v>
      </c>
      <c r="M196" s="16">
        <f t="shared" si="140"/>
        <v>0</v>
      </c>
      <c r="N196" s="16">
        <f t="shared" si="140"/>
        <v>0</v>
      </c>
      <c r="O196" s="50"/>
      <c r="P196" s="50"/>
      <c r="Q196" s="50"/>
      <c r="R196" s="50"/>
      <c r="S196" s="50"/>
      <c r="T196" s="50"/>
      <c r="U196" s="50"/>
      <c r="V196" s="50"/>
      <c r="W196" s="50"/>
      <c r="X196" s="50"/>
      <c r="Y196" s="50"/>
      <c r="Z196" s="50"/>
      <c r="AA196" s="50"/>
    </row>
    <row r="197" spans="2:27" x14ac:dyDescent="0.45">
      <c r="B197" s="44" t="s">
        <v>393</v>
      </c>
      <c r="C197" s="55" t="s">
        <v>173</v>
      </c>
      <c r="D197" s="16">
        <f>VLOOKUP(C197,'1. Questionnaire'!D:F,3,FALSE)</f>
        <v>0</v>
      </c>
      <c r="E197" s="91" t="str">
        <f t="shared" si="138"/>
        <v>ERREUR</v>
      </c>
      <c r="F197" s="92" t="str">
        <f t="shared" si="139"/>
        <v>ERREUR</v>
      </c>
      <c r="G197" s="16">
        <f t="shared" si="140"/>
        <v>0</v>
      </c>
      <c r="H197" s="16">
        <f t="shared" si="140"/>
        <v>0</v>
      </c>
      <c r="I197" s="16">
        <f t="shared" si="140"/>
        <v>0</v>
      </c>
      <c r="J197" s="16">
        <f t="shared" si="140"/>
        <v>0</v>
      </c>
      <c r="K197" s="16">
        <f t="shared" si="140"/>
        <v>0</v>
      </c>
      <c r="L197" s="16">
        <f t="shared" si="140"/>
        <v>0</v>
      </c>
      <c r="M197" s="16">
        <f t="shared" si="140"/>
        <v>0</v>
      </c>
      <c r="N197" s="16">
        <f t="shared" si="140"/>
        <v>0</v>
      </c>
      <c r="O197" s="50"/>
      <c r="P197" s="50"/>
      <c r="Q197" s="50"/>
      <c r="R197" s="50"/>
      <c r="S197" s="50"/>
      <c r="T197" s="50"/>
      <c r="U197" s="50"/>
      <c r="V197" s="50"/>
      <c r="W197" s="50"/>
      <c r="X197" s="50"/>
      <c r="Y197" s="50"/>
      <c r="Z197" s="50"/>
      <c r="AA197" s="50"/>
    </row>
    <row r="198" spans="2:27" x14ac:dyDescent="0.45">
      <c r="B198" s="51"/>
      <c r="C198" s="51"/>
      <c r="D198" s="51"/>
      <c r="E198" s="57"/>
      <c r="F198" s="57"/>
      <c r="G198" s="57"/>
      <c r="H198" s="57"/>
      <c r="I198" s="57"/>
      <c r="J198" s="57"/>
      <c r="K198" s="57"/>
      <c r="L198" s="57"/>
      <c r="M198" s="50"/>
      <c r="N198" s="50"/>
      <c r="O198" s="50"/>
      <c r="P198" s="50"/>
      <c r="Q198" s="50"/>
      <c r="R198" s="50"/>
      <c r="S198" s="50"/>
      <c r="T198" s="50"/>
      <c r="U198" s="50"/>
      <c r="V198" s="50"/>
      <c r="W198" s="50"/>
      <c r="X198" s="50"/>
      <c r="Y198" s="50"/>
      <c r="Z198" s="50"/>
      <c r="AA198" s="50"/>
    </row>
    <row r="199" spans="2:27" x14ac:dyDescent="0.45">
      <c r="B199" s="51"/>
      <c r="C199" s="51"/>
      <c r="D199" s="51"/>
      <c r="E199" s="57"/>
      <c r="F199" s="57"/>
      <c r="G199" s="57"/>
      <c r="H199" s="57"/>
      <c r="I199" s="57"/>
      <c r="J199" s="57"/>
      <c r="K199" s="57"/>
      <c r="L199" s="57"/>
      <c r="M199" s="50"/>
      <c r="N199" s="50"/>
      <c r="O199" s="50"/>
      <c r="P199" s="50"/>
      <c r="Q199" s="50"/>
      <c r="R199" s="50"/>
      <c r="S199" s="50"/>
      <c r="T199" s="50"/>
      <c r="U199" s="50"/>
      <c r="V199" s="50"/>
      <c r="W199" s="50"/>
      <c r="X199" s="50"/>
      <c r="Y199" s="50"/>
      <c r="Z199" s="50"/>
      <c r="AA199" s="50"/>
    </row>
    <row r="200" spans="2:27" x14ac:dyDescent="0.45">
      <c r="B200" s="58"/>
      <c r="C200" s="58"/>
      <c r="D200" s="58"/>
      <c r="E200" s="58"/>
      <c r="F200" s="57"/>
      <c r="G200" s="57"/>
      <c r="H200" s="57"/>
      <c r="I200" s="57"/>
      <c r="J200" s="57"/>
      <c r="K200" s="57"/>
      <c r="L200" s="57"/>
      <c r="M200" s="50"/>
      <c r="N200" s="57"/>
      <c r="O200" s="50"/>
    </row>
  </sheetData>
  <mergeCells count="2">
    <mergeCell ref="G6:N6"/>
    <mergeCell ref="E3:E4"/>
  </mergeCells>
  <conditionalFormatting sqref="A1:A22 A24:A35 A37:A47 A49:A55 A57:A1048576 B77:F77 D78:F79 O83:AA147 B86:F86 D87:F88 B98:F98 D99:F100 D109:F111 D125:F127">
    <cfRule type="containsText" dxfId="202" priority="460" operator="containsText" text="Optionnel">
      <formula>NOT(ISERROR(SEARCH("Optionnel",A1)))</formula>
    </cfRule>
  </conditionalFormatting>
  <conditionalFormatting sqref="B198:B199 D201:F1048576">
    <cfRule type="containsText" dxfId="201" priority="472" operator="containsText" text="Non">
      <formula>NOT(ISERROR(SEARCH("Non",B198)))</formula>
    </cfRule>
    <cfRule type="containsText" dxfId="200" priority="471" operator="containsText" text="Oui">
      <formula>NOT(ISERROR(SEARCH("Oui",B198)))</formula>
    </cfRule>
  </conditionalFormatting>
  <conditionalFormatting sqref="B7:C7">
    <cfRule type="cellIs" dxfId="199" priority="334" operator="lessThan">
      <formula>0</formula>
    </cfRule>
  </conditionalFormatting>
  <conditionalFormatting sqref="D1:D5 D7:F7 D10:F22 D26:F35">
    <cfRule type="containsText" dxfId="198" priority="484" operator="containsText" text="Non">
      <formula>NOT(ISERROR(SEARCH("Non",D1)))</formula>
    </cfRule>
  </conditionalFormatting>
  <conditionalFormatting sqref="D1:D5">
    <cfRule type="cellIs" dxfId="197" priority="379" operator="equal">
      <formula>0</formula>
    </cfRule>
    <cfRule type="containsBlanks" dxfId="196" priority="380">
      <formula>LEN(TRIM(D1))=0</formula>
    </cfRule>
  </conditionalFormatting>
  <conditionalFormatting sqref="D191:D197">
    <cfRule type="containsBlanks" dxfId="195" priority="123">
      <formula>LEN(TRIM(D191))=0</formula>
    </cfRule>
  </conditionalFormatting>
  <conditionalFormatting sqref="D191:D199">
    <cfRule type="containsText" dxfId="194" priority="121" operator="containsText" text="Oui">
      <formula>NOT(ISERROR(SEARCH("Oui",D191)))</formula>
    </cfRule>
    <cfRule type="containsText" dxfId="193" priority="122" operator="containsText" text="Non">
      <formula>NOT(ISERROR(SEARCH("Non",D191)))</formula>
    </cfRule>
  </conditionalFormatting>
  <conditionalFormatting sqref="D39:E47">
    <cfRule type="containsBlanks" dxfId="192" priority="443">
      <formula>LEN(TRIM(D39))=0</formula>
    </cfRule>
  </conditionalFormatting>
  <conditionalFormatting sqref="D51:E55">
    <cfRule type="containsBlanks" dxfId="191" priority="440">
      <formula>LEN(TRIM(D51))=0</formula>
    </cfRule>
  </conditionalFormatting>
  <conditionalFormatting sqref="D59:E65">
    <cfRule type="containsBlanks" dxfId="190" priority="437">
      <formula>LEN(TRIM(D59))=0</formula>
    </cfRule>
  </conditionalFormatting>
  <conditionalFormatting sqref="D69:E76">
    <cfRule type="containsBlanks" dxfId="189" priority="434">
      <formula>LEN(TRIM(D69))=0</formula>
    </cfRule>
  </conditionalFormatting>
  <conditionalFormatting sqref="D80:E85">
    <cfRule type="containsBlanks" dxfId="188" priority="302">
      <formula>LEN(TRIM(D80))=0</formula>
    </cfRule>
  </conditionalFormatting>
  <conditionalFormatting sqref="D89:E97">
    <cfRule type="containsBlanks" dxfId="187" priority="285">
      <formula>LEN(TRIM(D89))=0</formula>
    </cfRule>
  </conditionalFormatting>
  <conditionalFormatting sqref="D101:E108">
    <cfRule type="containsBlanks" dxfId="186" priority="272">
      <formula>LEN(TRIM(D101))=0</formula>
    </cfRule>
  </conditionalFormatting>
  <conditionalFormatting sqref="D112:E124">
    <cfRule type="containsText" dxfId="185" priority="253" operator="containsText" text="Oui">
      <formula>NOT(ISERROR(SEARCH("Oui",D112)))</formula>
    </cfRule>
    <cfRule type="containsBlanks" dxfId="184" priority="259">
      <formula>LEN(TRIM(D112))=0</formula>
    </cfRule>
    <cfRule type="containsText" dxfId="183" priority="254" operator="containsText" text="Non">
      <formula>NOT(ISERROR(SEARCH("Non",D112)))</formula>
    </cfRule>
  </conditionalFormatting>
  <conditionalFormatting sqref="D128:E132">
    <cfRule type="containsBlanks" dxfId="182" priority="242">
      <formula>LEN(TRIM(D128))=0</formula>
    </cfRule>
  </conditionalFormatting>
  <conditionalFormatting sqref="D136:E148">
    <cfRule type="containsBlanks" dxfId="181" priority="185">
      <formula>LEN(TRIM(D136))=0</formula>
    </cfRule>
  </conditionalFormatting>
  <conditionalFormatting sqref="D152:E156">
    <cfRule type="containsBlanks" dxfId="180" priority="172">
      <formula>LEN(TRIM(D152))=0</formula>
    </cfRule>
  </conditionalFormatting>
  <conditionalFormatting sqref="D160:E164">
    <cfRule type="containsBlanks" dxfId="179" priority="159">
      <formula>LEN(TRIM(D160))=0</formula>
    </cfRule>
  </conditionalFormatting>
  <conditionalFormatting sqref="D168:E174">
    <cfRule type="containsBlanks" dxfId="178" priority="146">
      <formula>LEN(TRIM(D168))=0</formula>
    </cfRule>
  </conditionalFormatting>
  <conditionalFormatting sqref="D178:E187">
    <cfRule type="containsBlanks" dxfId="177" priority="133">
      <formula>LEN(TRIM(D178))=0</formula>
    </cfRule>
  </conditionalFormatting>
  <conditionalFormatting sqref="D10:F22 D26:F35 D1:D5 D7:F7">
    <cfRule type="containsText" dxfId="176" priority="483" operator="containsText" text="Oui">
      <formula>NOT(ISERROR(SEARCH("Oui",D1)))</formula>
    </cfRule>
  </conditionalFormatting>
  <conditionalFormatting sqref="D10:F22 G7:N7 E3">
    <cfRule type="containsBlanks" dxfId="175" priority="485">
      <formula>LEN(TRIM(D3))=0</formula>
    </cfRule>
  </conditionalFormatting>
  <conditionalFormatting sqref="D26:F35">
    <cfRule type="containsBlanks" dxfId="174" priority="61">
      <formula>LEN(TRIM(D26))=0</formula>
    </cfRule>
  </conditionalFormatting>
  <conditionalFormatting sqref="D38:F47 D50:F55 D58:F65 D68:F76 D80:F85 D89:F97 D101:F108 D112:F124 D128:F132 D136:F148 D152:F156 D160:F164 D168:F174 D178:F187 D191:F197 D10:F22 D26:F35">
    <cfRule type="cellIs" dxfId="173" priority="381" operator="equal">
      <formula>0</formula>
    </cfRule>
  </conditionalFormatting>
  <conditionalFormatting sqref="D38:F47">
    <cfRule type="containsText" dxfId="172" priority="409" operator="containsText" text="Non">
      <formula>NOT(ISERROR(SEARCH("Non",D38)))</formula>
    </cfRule>
    <cfRule type="containsText" dxfId="171" priority="408" operator="containsText" text="Oui">
      <formula>NOT(ISERROR(SEARCH("Oui",D38)))</formula>
    </cfRule>
  </conditionalFormatting>
  <conditionalFormatting sqref="D50:F55">
    <cfRule type="containsText" dxfId="170" priority="402" operator="containsText" text="Non">
      <formula>NOT(ISERROR(SEARCH("Non",D50)))</formula>
    </cfRule>
    <cfRule type="containsText" dxfId="169" priority="401" operator="containsText" text="Oui">
      <formula>NOT(ISERROR(SEARCH("Oui",D50)))</formula>
    </cfRule>
  </conditionalFormatting>
  <conditionalFormatting sqref="D58:F65">
    <cfRule type="containsText" dxfId="168" priority="394" operator="containsText" text="Oui">
      <formula>NOT(ISERROR(SEARCH("Oui",D58)))</formula>
    </cfRule>
    <cfRule type="containsText" dxfId="167" priority="395" operator="containsText" text="Non">
      <formula>NOT(ISERROR(SEARCH("Non",D58)))</formula>
    </cfRule>
  </conditionalFormatting>
  <conditionalFormatting sqref="D68:F76">
    <cfRule type="containsText" dxfId="166" priority="388" operator="containsText" text="Non">
      <formula>NOT(ISERROR(SEARCH("Non",D68)))</formula>
    </cfRule>
    <cfRule type="containsText" dxfId="165" priority="387" operator="containsText" text="Oui">
      <formula>NOT(ISERROR(SEARCH("Oui",D68)))</formula>
    </cfRule>
  </conditionalFormatting>
  <conditionalFormatting sqref="D80:F85">
    <cfRule type="containsText" dxfId="164" priority="301" operator="containsText" text="Non">
      <formula>NOT(ISERROR(SEARCH("Non",D80)))</formula>
    </cfRule>
    <cfRule type="containsText" dxfId="163" priority="300" operator="containsText" text="Oui">
      <formula>NOT(ISERROR(SEARCH("Oui",D80)))</formula>
    </cfRule>
  </conditionalFormatting>
  <conditionalFormatting sqref="D89:F97">
    <cfRule type="containsText" dxfId="162" priority="284" operator="containsText" text="Non">
      <formula>NOT(ISERROR(SEARCH("Non",D89)))</formula>
    </cfRule>
    <cfRule type="containsText" dxfId="161" priority="283" operator="containsText" text="Oui">
      <formula>NOT(ISERROR(SEARCH("Oui",D89)))</formula>
    </cfRule>
  </conditionalFormatting>
  <conditionalFormatting sqref="D101:F108">
    <cfRule type="containsText" dxfId="160" priority="271" operator="containsText" text="Non">
      <formula>NOT(ISERROR(SEARCH("Non",D101)))</formula>
    </cfRule>
    <cfRule type="containsText" dxfId="159" priority="270" operator="containsText" text="Oui">
      <formula>NOT(ISERROR(SEARCH("Oui",D101)))</formula>
    </cfRule>
  </conditionalFormatting>
  <conditionalFormatting sqref="D128:F132">
    <cfRule type="containsText" dxfId="158" priority="240" operator="containsText" text="Oui">
      <formula>NOT(ISERROR(SEARCH("Oui",D128)))</formula>
    </cfRule>
    <cfRule type="containsText" dxfId="157" priority="241" operator="containsText" text="Non">
      <formula>NOT(ISERROR(SEARCH("Non",D128)))</formula>
    </cfRule>
  </conditionalFormatting>
  <conditionalFormatting sqref="D136:F148">
    <cfRule type="containsText" dxfId="156" priority="184" operator="containsText" text="Non">
      <formula>NOT(ISERROR(SEARCH("Non",D136)))</formula>
    </cfRule>
    <cfRule type="containsText" dxfId="155" priority="183" operator="containsText" text="Oui">
      <formula>NOT(ISERROR(SEARCH("Oui",D136)))</formula>
    </cfRule>
  </conditionalFormatting>
  <conditionalFormatting sqref="D149:F150">
    <cfRule type="containsText" dxfId="154" priority="110" operator="containsText" text="Non">
      <formula>NOT(ISERROR(SEARCH("Non",D149)))</formula>
    </cfRule>
    <cfRule type="containsText" dxfId="153" priority="109" operator="containsText" text="Oui">
      <formula>NOT(ISERROR(SEARCH("Oui",D149)))</formula>
    </cfRule>
  </conditionalFormatting>
  <conditionalFormatting sqref="D152:F158">
    <cfRule type="containsText" dxfId="152" priority="170" operator="containsText" text="Oui">
      <formula>NOT(ISERROR(SEARCH("Oui",D152)))</formula>
    </cfRule>
    <cfRule type="containsText" dxfId="151" priority="171" operator="containsText" text="Non">
      <formula>NOT(ISERROR(SEARCH("Non",D152)))</formula>
    </cfRule>
  </conditionalFormatting>
  <conditionalFormatting sqref="D160:F166">
    <cfRule type="containsText" dxfId="150" priority="157" operator="containsText" text="Oui">
      <formula>NOT(ISERROR(SEARCH("Oui",D160)))</formula>
    </cfRule>
    <cfRule type="containsText" dxfId="149" priority="158" operator="containsText" text="Non">
      <formula>NOT(ISERROR(SEARCH("Non",D160)))</formula>
    </cfRule>
  </conditionalFormatting>
  <conditionalFormatting sqref="D168:F176">
    <cfRule type="containsText" dxfId="148" priority="145" operator="containsText" text="Non">
      <formula>NOT(ISERROR(SEARCH("Non",D168)))</formula>
    </cfRule>
    <cfRule type="containsText" dxfId="147" priority="144" operator="containsText" text="Oui">
      <formula>NOT(ISERROR(SEARCH("Oui",D168)))</formula>
    </cfRule>
  </conditionalFormatting>
  <conditionalFormatting sqref="D178:F189">
    <cfRule type="containsText" dxfId="146" priority="131" operator="containsText" text="Oui">
      <formula>NOT(ISERROR(SEARCH("Oui",D178)))</formula>
    </cfRule>
    <cfRule type="containsText" dxfId="145" priority="132" operator="containsText" text="Non">
      <formula>NOT(ISERROR(SEARCH("Non",D178)))</formula>
    </cfRule>
  </conditionalFormatting>
  <conditionalFormatting sqref="E39:E47">
    <cfRule type="containsText" dxfId="144" priority="372" operator="containsText" text="Non">
      <formula>NOT(ISERROR(SEARCH("Non",E39)))</formula>
    </cfRule>
    <cfRule type="containsText" dxfId="143" priority="371" operator="containsText" text="Oui">
      <formula>NOT(ISERROR(SEARCH("Oui",E39)))</formula>
    </cfRule>
  </conditionalFormatting>
  <conditionalFormatting sqref="E51:E55">
    <cfRule type="containsText" dxfId="142" priority="363" operator="containsText" text="Oui">
      <formula>NOT(ISERROR(SEARCH("Oui",E51)))</formula>
    </cfRule>
    <cfRule type="containsText" dxfId="141" priority="361" operator="containsText" text="Oui">
      <formula>NOT(ISERROR(SEARCH("Oui",E51)))</formula>
    </cfRule>
    <cfRule type="containsText" dxfId="140" priority="362" operator="containsText" text="Non">
      <formula>NOT(ISERROR(SEARCH("Non",E51)))</formula>
    </cfRule>
    <cfRule type="containsText" dxfId="139" priority="364" operator="containsText" text="Non">
      <formula>NOT(ISERROR(SEARCH("Non",E51)))</formula>
    </cfRule>
  </conditionalFormatting>
  <conditionalFormatting sqref="E59:E65">
    <cfRule type="containsText" dxfId="138" priority="351" operator="containsText" text="Oui">
      <formula>NOT(ISERROR(SEARCH("Oui",E59)))</formula>
    </cfRule>
    <cfRule type="containsText" dxfId="137" priority="354" operator="containsText" text="Non">
      <formula>NOT(ISERROR(SEARCH("Non",E59)))</formula>
    </cfRule>
    <cfRule type="containsText" dxfId="136" priority="353" operator="containsText" text="Oui">
      <formula>NOT(ISERROR(SEARCH("Oui",E59)))</formula>
    </cfRule>
    <cfRule type="containsText" dxfId="135" priority="352" operator="containsText" text="Non">
      <formula>NOT(ISERROR(SEARCH("Non",E59)))</formula>
    </cfRule>
  </conditionalFormatting>
  <conditionalFormatting sqref="E69:E76">
    <cfRule type="containsText" dxfId="134" priority="341" operator="containsText" text="Oui">
      <formula>NOT(ISERROR(SEARCH("Oui",E69)))</formula>
    </cfRule>
    <cfRule type="containsText" dxfId="133" priority="344" operator="containsText" text="Non">
      <formula>NOT(ISERROR(SEARCH("Non",E69)))</formula>
    </cfRule>
    <cfRule type="containsText" dxfId="132" priority="342" operator="containsText" text="Non">
      <formula>NOT(ISERROR(SEARCH("Non",E69)))</formula>
    </cfRule>
    <cfRule type="containsText" dxfId="131" priority="343" operator="containsText" text="Oui">
      <formula>NOT(ISERROR(SEARCH("Oui",E69)))</formula>
    </cfRule>
  </conditionalFormatting>
  <conditionalFormatting sqref="E80:E85">
    <cfRule type="containsText" dxfId="130" priority="294" operator="containsText" text="Oui">
      <formula>NOT(ISERROR(SEARCH("Oui",E80)))</formula>
    </cfRule>
    <cfRule type="containsText" dxfId="129" priority="295" operator="containsText" text="Non">
      <formula>NOT(ISERROR(SEARCH("Non",E80)))</formula>
    </cfRule>
    <cfRule type="containsText" dxfId="128" priority="296" operator="containsText" text="Oui">
      <formula>NOT(ISERROR(SEARCH("Oui",E80)))</formula>
    </cfRule>
    <cfRule type="containsText" dxfId="127" priority="297" operator="containsText" text="Non">
      <formula>NOT(ISERROR(SEARCH("Non",E80)))</formula>
    </cfRule>
  </conditionalFormatting>
  <conditionalFormatting sqref="E89:E97">
    <cfRule type="containsText" dxfId="126" priority="278" operator="containsText" text="Non">
      <formula>NOT(ISERROR(SEARCH("Non",E89)))</formula>
    </cfRule>
    <cfRule type="containsText" dxfId="125" priority="277" operator="containsText" text="Oui">
      <formula>NOT(ISERROR(SEARCH("Oui",E89)))</formula>
    </cfRule>
    <cfRule type="containsText" dxfId="124" priority="280" operator="containsText" text="Non">
      <formula>NOT(ISERROR(SEARCH("Non",E89)))</formula>
    </cfRule>
    <cfRule type="containsText" dxfId="123" priority="279" operator="containsText" text="Oui">
      <formula>NOT(ISERROR(SEARCH("Oui",E89)))</formula>
    </cfRule>
  </conditionalFormatting>
  <conditionalFormatting sqref="E101:E108">
    <cfRule type="containsText" dxfId="122" priority="264" operator="containsText" text="Oui">
      <formula>NOT(ISERROR(SEARCH("Oui",E101)))</formula>
    </cfRule>
    <cfRule type="containsText" dxfId="121" priority="267" operator="containsText" text="Non">
      <formula>NOT(ISERROR(SEARCH("Non",E101)))</formula>
    </cfRule>
    <cfRule type="containsText" dxfId="120" priority="266" operator="containsText" text="Oui">
      <formula>NOT(ISERROR(SEARCH("Oui",E101)))</formula>
    </cfRule>
    <cfRule type="containsText" dxfId="119" priority="265" operator="containsText" text="Non">
      <formula>NOT(ISERROR(SEARCH("Non",E101)))</formula>
    </cfRule>
  </conditionalFormatting>
  <conditionalFormatting sqref="E112:E124">
    <cfRule type="containsText" dxfId="118" priority="252" operator="containsText" text="Non">
      <formula>NOT(ISERROR(SEARCH("Non",E112)))</formula>
    </cfRule>
    <cfRule type="containsText" dxfId="117" priority="251" operator="containsText" text="Oui">
      <formula>NOT(ISERROR(SEARCH("Oui",E112)))</formula>
    </cfRule>
    <cfRule type="containsBlanks" dxfId="116" priority="250">
      <formula>LEN(TRIM(E112))=0</formula>
    </cfRule>
  </conditionalFormatting>
  <conditionalFormatting sqref="E128:E132">
    <cfRule type="containsText" dxfId="115" priority="234" operator="containsText" text="Oui">
      <formula>NOT(ISERROR(SEARCH("Oui",E128)))</formula>
    </cfRule>
    <cfRule type="containsText" dxfId="114" priority="235" operator="containsText" text="Non">
      <formula>NOT(ISERROR(SEARCH("Non",E128)))</formula>
    </cfRule>
    <cfRule type="containsText" dxfId="113" priority="236" operator="containsText" text="Oui">
      <formula>NOT(ISERROR(SEARCH("Oui",E128)))</formula>
    </cfRule>
    <cfRule type="containsText" dxfId="112" priority="237" operator="containsText" text="Non">
      <formula>NOT(ISERROR(SEARCH("Non",E128)))</formula>
    </cfRule>
  </conditionalFormatting>
  <conditionalFormatting sqref="E136:E148">
    <cfRule type="containsText" dxfId="111" priority="179" operator="containsText" text="Oui">
      <formula>NOT(ISERROR(SEARCH("Oui",E136)))</formula>
    </cfRule>
    <cfRule type="containsText" dxfId="110" priority="178" operator="containsText" text="Non">
      <formula>NOT(ISERROR(SEARCH("Non",E136)))</formula>
    </cfRule>
    <cfRule type="containsText" dxfId="109" priority="177" operator="containsText" text="Oui">
      <formula>NOT(ISERROR(SEARCH("Oui",E136)))</formula>
    </cfRule>
    <cfRule type="containsText" dxfId="108" priority="180" operator="containsText" text="Non">
      <formula>NOT(ISERROR(SEARCH("Non",E136)))</formula>
    </cfRule>
  </conditionalFormatting>
  <conditionalFormatting sqref="E152:E156">
    <cfRule type="containsText" dxfId="107" priority="164" operator="containsText" text="Oui">
      <formula>NOT(ISERROR(SEARCH("Oui",E152)))</formula>
    </cfRule>
    <cfRule type="containsText" dxfId="106" priority="165" operator="containsText" text="Non">
      <formula>NOT(ISERROR(SEARCH("Non",E152)))</formula>
    </cfRule>
    <cfRule type="containsText" dxfId="105" priority="166" operator="containsText" text="Oui">
      <formula>NOT(ISERROR(SEARCH("Oui",E152)))</formula>
    </cfRule>
    <cfRule type="containsText" dxfId="104" priority="167" operator="containsText" text="Non">
      <formula>NOT(ISERROR(SEARCH("Non",E152)))</formula>
    </cfRule>
  </conditionalFormatting>
  <conditionalFormatting sqref="E160:E164">
    <cfRule type="containsText" dxfId="103" priority="154" operator="containsText" text="Non">
      <formula>NOT(ISERROR(SEARCH("Non",E160)))</formula>
    </cfRule>
    <cfRule type="containsText" dxfId="102" priority="151" operator="containsText" text="Oui">
      <formula>NOT(ISERROR(SEARCH("Oui",E160)))</formula>
    </cfRule>
    <cfRule type="containsText" dxfId="101" priority="153" operator="containsText" text="Oui">
      <formula>NOT(ISERROR(SEARCH("Oui",E160)))</formula>
    </cfRule>
    <cfRule type="containsText" dxfId="100" priority="152" operator="containsText" text="Non">
      <formula>NOT(ISERROR(SEARCH("Non",E160)))</formula>
    </cfRule>
  </conditionalFormatting>
  <conditionalFormatting sqref="E168:E174">
    <cfRule type="containsText" dxfId="99" priority="141" operator="containsText" text="Non">
      <formula>NOT(ISERROR(SEARCH("Non",E168)))</formula>
    </cfRule>
    <cfRule type="containsText" dxfId="98" priority="140" operator="containsText" text="Oui">
      <formula>NOT(ISERROR(SEARCH("Oui",E168)))</formula>
    </cfRule>
    <cfRule type="containsText" dxfId="97" priority="139" operator="containsText" text="Non">
      <formula>NOT(ISERROR(SEARCH("Non",E168)))</formula>
    </cfRule>
    <cfRule type="containsText" dxfId="96" priority="138" operator="containsText" text="Oui">
      <formula>NOT(ISERROR(SEARCH("Oui",E168)))</formula>
    </cfRule>
  </conditionalFormatting>
  <conditionalFormatting sqref="E178:E187">
    <cfRule type="containsText" dxfId="95" priority="127" operator="containsText" text="Oui">
      <formula>NOT(ISERROR(SEARCH("Oui",E178)))</formula>
    </cfRule>
    <cfRule type="containsText" dxfId="94" priority="125" operator="containsText" text="Oui">
      <formula>NOT(ISERROR(SEARCH("Oui",E178)))</formula>
    </cfRule>
    <cfRule type="containsText" dxfId="93" priority="128" operator="containsText" text="Non">
      <formula>NOT(ISERROR(SEARCH("Non",E178)))</formula>
    </cfRule>
    <cfRule type="containsText" dxfId="92" priority="126" operator="containsText" text="Non">
      <formula>NOT(ISERROR(SEARCH("Non",E178)))</formula>
    </cfRule>
  </conditionalFormatting>
  <conditionalFormatting sqref="E191:E197">
    <cfRule type="containsText" dxfId="91" priority="112" operator="containsText" text="Oui">
      <formula>NOT(ISERROR(SEARCH("Oui",E191)))</formula>
    </cfRule>
    <cfRule type="containsText" dxfId="90" priority="115" operator="containsText" text="Non">
      <formula>NOT(ISERROR(SEARCH("Non",E191)))</formula>
    </cfRule>
    <cfRule type="containsText" dxfId="89" priority="114" operator="containsText" text="Oui">
      <formula>NOT(ISERROR(SEARCH("Oui",E191)))</formula>
    </cfRule>
    <cfRule type="containsBlanks" dxfId="88" priority="120">
      <formula>LEN(TRIM(E191))=0</formula>
    </cfRule>
    <cfRule type="containsText" dxfId="87" priority="113" operator="containsText" text="Non">
      <formula>NOT(ISERROR(SEARCH("Non",E191)))</formula>
    </cfRule>
  </conditionalFormatting>
  <conditionalFormatting sqref="E39:F47">
    <cfRule type="containsBlanks" dxfId="86" priority="60">
      <formula>LEN(TRIM(E39))=0</formula>
    </cfRule>
  </conditionalFormatting>
  <conditionalFormatting sqref="E51:F55">
    <cfRule type="containsBlanks" dxfId="85" priority="365">
      <formula>LEN(TRIM(E51))=0</formula>
    </cfRule>
    <cfRule type="containsBlanks" dxfId="84" priority="57">
      <formula>LEN(TRIM(E51))=0</formula>
    </cfRule>
  </conditionalFormatting>
  <conditionalFormatting sqref="E59:F65">
    <cfRule type="containsBlanks" dxfId="83" priority="355">
      <formula>LEN(TRIM(E59))=0</formula>
    </cfRule>
    <cfRule type="containsBlanks" dxfId="82" priority="54">
      <formula>LEN(TRIM(E59))=0</formula>
    </cfRule>
  </conditionalFormatting>
  <conditionalFormatting sqref="E69:F76">
    <cfRule type="containsBlanks" dxfId="81" priority="345">
      <formula>LEN(TRIM(E69))=0</formula>
    </cfRule>
    <cfRule type="containsBlanks" dxfId="80" priority="51">
      <formula>LEN(TRIM(E69))=0</formula>
    </cfRule>
  </conditionalFormatting>
  <conditionalFormatting sqref="E80:F85">
    <cfRule type="containsBlanks" dxfId="79" priority="298">
      <formula>LEN(TRIM(E80))=0</formula>
    </cfRule>
    <cfRule type="containsBlanks" dxfId="78" priority="48">
      <formula>LEN(TRIM(E80))=0</formula>
    </cfRule>
  </conditionalFormatting>
  <conditionalFormatting sqref="E89:F97">
    <cfRule type="containsBlanks" dxfId="77" priority="45">
      <formula>LEN(TRIM(E89))=0</formula>
    </cfRule>
    <cfRule type="containsBlanks" dxfId="76" priority="281">
      <formula>LEN(TRIM(E89))=0</formula>
    </cfRule>
  </conditionalFormatting>
  <conditionalFormatting sqref="E101:F108">
    <cfRule type="containsBlanks" dxfId="75" priority="268">
      <formula>LEN(TRIM(E101))=0</formula>
    </cfRule>
    <cfRule type="containsBlanks" dxfId="74" priority="42">
      <formula>LEN(TRIM(E101))=0</formula>
    </cfRule>
  </conditionalFormatting>
  <conditionalFormatting sqref="E112:F119">
    <cfRule type="containsText" dxfId="73" priority="258" operator="containsText" text="Non">
      <formula>NOT(ISERROR(SEARCH("Non",E112)))</formula>
    </cfRule>
    <cfRule type="containsBlanks" dxfId="72" priority="255">
      <formula>LEN(TRIM(E112))=0</formula>
    </cfRule>
    <cfRule type="containsText" dxfId="71" priority="257" operator="containsText" text="Oui">
      <formula>NOT(ISERROR(SEARCH("Oui",E112)))</formula>
    </cfRule>
  </conditionalFormatting>
  <conditionalFormatting sqref="E120:F124">
    <cfRule type="containsText" dxfId="70" priority="249" operator="containsText" text="Non">
      <formula>NOT(ISERROR(SEARCH("Non",E120)))</formula>
    </cfRule>
    <cfRule type="containsBlanks" dxfId="69" priority="246">
      <formula>LEN(TRIM(E120))=0</formula>
    </cfRule>
    <cfRule type="containsText" dxfId="68" priority="248" operator="containsText" text="Oui">
      <formula>NOT(ISERROR(SEARCH("Oui",E120)))</formula>
    </cfRule>
  </conditionalFormatting>
  <conditionalFormatting sqref="E128:F132">
    <cfRule type="containsBlanks" dxfId="67" priority="36">
      <formula>LEN(TRIM(E128))=0</formula>
    </cfRule>
    <cfRule type="containsBlanks" dxfId="66" priority="238">
      <formula>LEN(TRIM(E128))=0</formula>
    </cfRule>
  </conditionalFormatting>
  <conditionalFormatting sqref="E136:F148">
    <cfRule type="containsBlanks" dxfId="65" priority="33">
      <formula>LEN(TRIM(E136))=0</formula>
    </cfRule>
    <cfRule type="containsBlanks" dxfId="64" priority="181">
      <formula>LEN(TRIM(E136))=0</formula>
    </cfRule>
  </conditionalFormatting>
  <conditionalFormatting sqref="E152:F156">
    <cfRule type="containsBlanks" dxfId="63" priority="30">
      <formula>LEN(TRIM(E152))=0</formula>
    </cfRule>
    <cfRule type="containsBlanks" dxfId="62" priority="168">
      <formula>LEN(TRIM(E152))=0</formula>
    </cfRule>
  </conditionalFormatting>
  <conditionalFormatting sqref="E160:F164">
    <cfRule type="containsBlanks" dxfId="61" priority="27">
      <formula>LEN(TRIM(E160))=0</formula>
    </cfRule>
    <cfRule type="containsBlanks" dxfId="60" priority="155">
      <formula>LEN(TRIM(E160))=0</formula>
    </cfRule>
  </conditionalFormatting>
  <conditionalFormatting sqref="E168:F174">
    <cfRule type="containsBlanks" dxfId="59" priority="24">
      <formula>LEN(TRIM(E168))=0</formula>
    </cfRule>
    <cfRule type="containsBlanks" dxfId="58" priority="142">
      <formula>LEN(TRIM(E168))=0</formula>
    </cfRule>
  </conditionalFormatting>
  <conditionalFormatting sqref="E178:F187">
    <cfRule type="containsBlanks" dxfId="57" priority="21">
      <formula>LEN(TRIM(E178))=0</formula>
    </cfRule>
    <cfRule type="containsBlanks" dxfId="56" priority="129">
      <formula>LEN(TRIM(E178))=0</formula>
    </cfRule>
  </conditionalFormatting>
  <conditionalFormatting sqref="E191:F197">
    <cfRule type="containsBlanks" dxfId="55" priority="15">
      <formula>LEN(TRIM(E191))=0</formula>
    </cfRule>
    <cfRule type="containsBlanks" dxfId="54" priority="116">
      <formula>LEN(TRIM(E191))=0</formula>
    </cfRule>
    <cfRule type="containsText" dxfId="53" priority="118" operator="containsText" text="Oui">
      <formula>NOT(ISERROR(SEARCH("Oui",E191)))</formula>
    </cfRule>
    <cfRule type="containsText" dxfId="52" priority="119" operator="containsText" text="Non">
      <formula>NOT(ISERROR(SEARCH("Non",E191)))</formula>
    </cfRule>
  </conditionalFormatting>
  <conditionalFormatting sqref="F39:F47">
    <cfRule type="containsText" dxfId="51" priority="58" operator="containsText" text="Oui">
      <formula>NOT(ISERROR(SEARCH("Oui",F39)))</formula>
    </cfRule>
    <cfRule type="containsText" dxfId="50" priority="59" operator="containsText" text="Non">
      <formula>NOT(ISERROR(SEARCH("Non",F39)))</formula>
    </cfRule>
  </conditionalFormatting>
  <conditionalFormatting sqref="F51:F55">
    <cfRule type="containsText" dxfId="49" priority="56" operator="containsText" text="Non">
      <formula>NOT(ISERROR(SEARCH("Non",F51)))</formula>
    </cfRule>
    <cfRule type="containsText" dxfId="48" priority="55" operator="containsText" text="Oui">
      <formula>NOT(ISERROR(SEARCH("Oui",F51)))</formula>
    </cfRule>
  </conditionalFormatting>
  <conditionalFormatting sqref="F59:F65">
    <cfRule type="containsText" dxfId="47" priority="52" operator="containsText" text="Oui">
      <formula>NOT(ISERROR(SEARCH("Oui",F59)))</formula>
    </cfRule>
    <cfRule type="containsText" dxfId="46" priority="53" operator="containsText" text="Non">
      <formula>NOT(ISERROR(SEARCH("Non",F59)))</formula>
    </cfRule>
  </conditionalFormatting>
  <conditionalFormatting sqref="F69:F76">
    <cfRule type="containsText" dxfId="45" priority="50" operator="containsText" text="Non">
      <formula>NOT(ISERROR(SEARCH("Non",F69)))</formula>
    </cfRule>
    <cfRule type="containsText" dxfId="44" priority="49" operator="containsText" text="Oui">
      <formula>NOT(ISERROR(SEARCH("Oui",F69)))</formula>
    </cfRule>
  </conditionalFormatting>
  <conditionalFormatting sqref="F80:F85">
    <cfRule type="containsText" dxfId="43" priority="47" operator="containsText" text="Non">
      <formula>NOT(ISERROR(SEARCH("Non",F80)))</formula>
    </cfRule>
    <cfRule type="containsText" dxfId="42" priority="46" operator="containsText" text="Oui">
      <formula>NOT(ISERROR(SEARCH("Oui",F80)))</formula>
    </cfRule>
  </conditionalFormatting>
  <conditionalFormatting sqref="F89:F97">
    <cfRule type="containsText" dxfId="41" priority="44" operator="containsText" text="Non">
      <formula>NOT(ISERROR(SEARCH("Non",F89)))</formula>
    </cfRule>
    <cfRule type="containsText" dxfId="40" priority="43" operator="containsText" text="Oui">
      <formula>NOT(ISERROR(SEARCH("Oui",F89)))</formula>
    </cfRule>
  </conditionalFormatting>
  <conditionalFormatting sqref="F101:F108">
    <cfRule type="containsText" dxfId="39" priority="41" operator="containsText" text="Non">
      <formula>NOT(ISERROR(SEARCH("Non",F101)))</formula>
    </cfRule>
    <cfRule type="containsText" dxfId="38" priority="40" operator="containsText" text="Oui">
      <formula>NOT(ISERROR(SEARCH("Oui",F101)))</formula>
    </cfRule>
  </conditionalFormatting>
  <conditionalFormatting sqref="F112:F124">
    <cfRule type="containsText" dxfId="37" priority="37" operator="containsText" text="Oui">
      <formula>NOT(ISERROR(SEARCH("Oui",F112)))</formula>
    </cfRule>
    <cfRule type="containsBlanks" dxfId="36" priority="39">
      <formula>LEN(TRIM(F112))=0</formula>
    </cfRule>
    <cfRule type="containsText" dxfId="35" priority="38" operator="containsText" text="Non">
      <formula>NOT(ISERROR(SEARCH("Non",F112)))</formula>
    </cfRule>
  </conditionalFormatting>
  <conditionalFormatting sqref="F128:F132">
    <cfRule type="containsText" dxfId="34" priority="35" operator="containsText" text="Non">
      <formula>NOT(ISERROR(SEARCH("Non",F128)))</formula>
    </cfRule>
    <cfRule type="containsText" dxfId="33" priority="34" operator="containsText" text="Oui">
      <formula>NOT(ISERROR(SEARCH("Oui",F128)))</formula>
    </cfRule>
  </conditionalFormatting>
  <conditionalFormatting sqref="F136:F148">
    <cfRule type="containsText" dxfId="32" priority="32" operator="containsText" text="Non">
      <formula>NOT(ISERROR(SEARCH("Non",F136)))</formula>
    </cfRule>
    <cfRule type="containsText" dxfId="31" priority="31" operator="containsText" text="Oui">
      <formula>NOT(ISERROR(SEARCH("Oui",F136)))</formula>
    </cfRule>
  </conditionalFormatting>
  <conditionalFormatting sqref="F152:F156">
    <cfRule type="containsText" dxfId="30" priority="28" operator="containsText" text="Oui">
      <formula>NOT(ISERROR(SEARCH("Oui",F152)))</formula>
    </cfRule>
    <cfRule type="containsText" dxfId="29" priority="29" operator="containsText" text="Non">
      <formula>NOT(ISERROR(SEARCH("Non",F152)))</formula>
    </cfRule>
  </conditionalFormatting>
  <conditionalFormatting sqref="F160:F164">
    <cfRule type="containsText" dxfId="28" priority="25" operator="containsText" text="Oui">
      <formula>NOT(ISERROR(SEARCH("Oui",F160)))</formula>
    </cfRule>
    <cfRule type="containsText" dxfId="27" priority="26" operator="containsText" text="Non">
      <formula>NOT(ISERROR(SEARCH("Non",F160)))</formula>
    </cfRule>
  </conditionalFormatting>
  <conditionalFormatting sqref="F168:F174">
    <cfRule type="containsText" dxfId="26" priority="22" operator="containsText" text="Oui">
      <formula>NOT(ISERROR(SEARCH("Oui",F168)))</formula>
    </cfRule>
    <cfRule type="containsText" dxfId="25" priority="23" operator="containsText" text="Non">
      <formula>NOT(ISERROR(SEARCH("Non",F168)))</formula>
    </cfRule>
  </conditionalFormatting>
  <conditionalFormatting sqref="F178:F187">
    <cfRule type="containsText" dxfId="24" priority="19" operator="containsText" text="Oui">
      <formula>NOT(ISERROR(SEARCH("Oui",F178)))</formula>
    </cfRule>
    <cfRule type="containsText" dxfId="23" priority="20" operator="containsText" text="Non">
      <formula>NOT(ISERROR(SEARCH("Non",F178)))</formula>
    </cfRule>
  </conditionalFormatting>
  <conditionalFormatting sqref="F191:F197">
    <cfRule type="containsText" dxfId="22" priority="13" operator="containsText" text="Oui">
      <formula>NOT(ISERROR(SEARCH("Oui",F191)))</formula>
    </cfRule>
    <cfRule type="containsText" dxfId="21" priority="14" operator="containsText" text="Non">
      <formula>NOT(ISERROR(SEARCH("Non",F191)))</formula>
    </cfRule>
  </conditionalFormatting>
  <conditionalFormatting sqref="G6:N7 G10:N22 G39:N47 G51:N55 G59:N65 G69:N76">
    <cfRule type="cellIs" dxfId="20" priority="335" operator="equal">
      <formula>0</formula>
    </cfRule>
  </conditionalFormatting>
  <conditionalFormatting sqref="G26:N35">
    <cfRule type="cellIs" dxfId="19" priority="1" operator="equal">
      <formula>0</formula>
    </cfRule>
  </conditionalFormatting>
  <conditionalFormatting sqref="G80:N85">
    <cfRule type="cellIs" dxfId="18" priority="290" operator="equal">
      <formula>0</formula>
    </cfRule>
  </conditionalFormatting>
  <conditionalFormatting sqref="G89:N97">
    <cfRule type="cellIs" dxfId="17" priority="223" operator="equal">
      <formula>0</formula>
    </cfRule>
  </conditionalFormatting>
  <conditionalFormatting sqref="G101:N108">
    <cfRule type="cellIs" dxfId="16" priority="7" operator="equal">
      <formula>0</formula>
    </cfRule>
  </conditionalFormatting>
  <conditionalFormatting sqref="G112:N124">
    <cfRule type="cellIs" dxfId="15" priority="10" operator="equal">
      <formula>0</formula>
    </cfRule>
  </conditionalFormatting>
  <conditionalFormatting sqref="G128:N132">
    <cfRule type="cellIs" dxfId="14" priority="5" operator="equal">
      <formula>0</formula>
    </cfRule>
  </conditionalFormatting>
  <conditionalFormatting sqref="G136:N148">
    <cfRule type="cellIs" dxfId="13" priority="95" operator="equal">
      <formula>0</formula>
    </cfRule>
  </conditionalFormatting>
  <conditionalFormatting sqref="G152:N156">
    <cfRule type="cellIs" dxfId="12" priority="66" operator="equal">
      <formula>0</formula>
    </cfRule>
  </conditionalFormatting>
  <conditionalFormatting sqref="G160:N164">
    <cfRule type="cellIs" dxfId="11" priority="65" operator="equal">
      <formula>0</formula>
    </cfRule>
  </conditionalFormatting>
  <conditionalFormatting sqref="G168:N174">
    <cfRule type="cellIs" dxfId="10" priority="64" operator="equal">
      <formula>0</formula>
    </cfRule>
  </conditionalFormatting>
  <conditionalFormatting sqref="G178:N187">
    <cfRule type="cellIs" dxfId="9" priority="63" operator="equal">
      <formula>0</formula>
    </cfRule>
  </conditionalFormatting>
  <conditionalFormatting sqref="G191:N197">
    <cfRule type="cellIs" dxfId="8" priority="62" operator="equal">
      <formula>0</formula>
    </cfRule>
  </conditionalFormatting>
  <pageMargins left="0.7" right="0.7" top="0.75" bottom="0.75" header="0.3" footer="0.3"/>
  <pageSetup paperSize="9" orientation="portrait" verticalDpi="0" r:id="rId1"/>
  <ignoredErrors>
    <ignoredError sqref="I39:N102 H39:H128 G20 H18:H19 H22 G11:H17 G23:H24 G22 G21:H21 G18:G19 H20 G39:G128 M20 K20 I20 N19 L19 L18:M18 J18:J19 N17 I12:N16 I21:N22 I17:M17 I18:I19 K19 K18 N18 M19 J20 L20 N20 I11:M11 I125:N127 I124:M124 G26:H38 G187:G190 G192:G197 H192:H197 I192:N197 I109:N119 K103:L103 K104:L104 K105:L105 K106:L106 K107:L107 K108:L108 I122:N123 K120:M121 H130:H190 I133:N190 H129:I129 M129 G133:G185 L129:L132 I128:L128 I26:J29 K26:K30 I30 M26:M30 M33:N33 I33:K33 K35 I35 I10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ECE9A-B25A-4D13-8FDB-FE38419100E6}">
  <dimension ref="A1:AL145"/>
  <sheetViews>
    <sheetView topLeftCell="A4" zoomScale="110" zoomScaleNormal="110" workbookViewId="0">
      <selection activeCell="D96" sqref="D96:T98"/>
    </sheetView>
  </sheetViews>
  <sheetFormatPr baseColWidth="10" defaultRowHeight="14.25" x14ac:dyDescent="0.45"/>
  <cols>
    <col min="1" max="1" width="1.53125" customWidth="1"/>
    <col min="2" max="2" width="5.46484375" customWidth="1"/>
    <col min="3" max="3" width="11.46484375" customWidth="1"/>
    <col min="4" max="4" width="13.19921875" style="71" customWidth="1"/>
    <col min="5" max="5" width="9.796875" style="3" customWidth="1"/>
    <col min="6" max="6" width="9.796875" style="191" customWidth="1"/>
    <col min="7" max="7" width="9.796875" style="3" customWidth="1"/>
    <col min="8" max="8" width="6.53125" style="3" bestFit="1" customWidth="1"/>
    <col min="9" max="9" width="2.53125" customWidth="1"/>
    <col min="10" max="10" width="3" bestFit="1" customWidth="1"/>
    <col min="11" max="11" width="34.796875" bestFit="1" customWidth="1"/>
    <col min="12" max="15" width="9.53125" customWidth="1"/>
    <col min="16" max="16" width="13.796875" customWidth="1"/>
    <col min="17" max="17" width="9.19921875" bestFit="1" customWidth="1"/>
    <col min="18" max="18" width="10.796875" customWidth="1"/>
    <col min="19" max="19" width="16.53125" customWidth="1"/>
    <col min="20" max="20" width="11.46484375" customWidth="1"/>
    <col min="21" max="21" width="9.46484375" bestFit="1" customWidth="1"/>
    <col min="22" max="22" width="9.796875" customWidth="1"/>
    <col min="23" max="23" width="9.19921875" bestFit="1" customWidth="1"/>
    <col min="24" max="24" width="1.46484375" customWidth="1"/>
  </cols>
  <sheetData>
    <row r="1" spans="1:38" x14ac:dyDescent="0.45">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row>
    <row r="2" spans="1:38" x14ac:dyDescent="0.45">
      <c r="A2" s="50"/>
      <c r="B2" s="50"/>
      <c r="C2" s="235" t="s">
        <v>496</v>
      </c>
      <c r="D2" s="235"/>
      <c r="E2" s="235"/>
      <c r="F2" s="235"/>
      <c r="G2" s="235"/>
      <c r="H2" s="235"/>
      <c r="I2" s="235"/>
      <c r="J2" s="235"/>
      <c r="K2" s="235"/>
      <c r="L2" s="235"/>
      <c r="M2" s="235"/>
      <c r="N2" s="235"/>
      <c r="O2" s="235"/>
      <c r="P2" s="235"/>
      <c r="Q2" s="235"/>
      <c r="R2" s="235"/>
      <c r="S2" s="235"/>
      <c r="T2" s="50"/>
      <c r="U2" s="50"/>
      <c r="V2" s="50"/>
      <c r="W2" s="50"/>
      <c r="X2" s="50"/>
      <c r="Y2" s="50"/>
      <c r="Z2" s="50"/>
      <c r="AA2" s="50"/>
      <c r="AB2" s="50"/>
      <c r="AC2" s="50"/>
      <c r="AD2" s="50"/>
      <c r="AE2" s="50"/>
      <c r="AF2" s="50"/>
      <c r="AG2" s="50"/>
      <c r="AH2" s="50"/>
      <c r="AI2" s="50"/>
      <c r="AJ2" s="50"/>
      <c r="AK2" s="50"/>
    </row>
    <row r="3" spans="1:38" ht="9.75" customHeight="1" x14ac:dyDescent="0.45">
      <c r="A3" s="50"/>
      <c r="B3" s="50"/>
      <c r="C3" s="50"/>
      <c r="D3" s="150"/>
      <c r="E3" s="57"/>
      <c r="F3" s="188"/>
      <c r="G3" s="57"/>
      <c r="H3" s="57"/>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row>
    <row r="4" spans="1:38" ht="26.25" customHeight="1" x14ac:dyDescent="0.45">
      <c r="A4" s="50"/>
      <c r="B4" s="50"/>
      <c r="C4" s="50"/>
      <c r="D4" s="150"/>
      <c r="E4" s="192" t="s">
        <v>290</v>
      </c>
      <c r="F4" s="193" t="s">
        <v>281</v>
      </c>
      <c r="G4" s="192" t="s">
        <v>314</v>
      </c>
      <c r="H4" s="192" t="s">
        <v>315</v>
      </c>
      <c r="I4" s="50"/>
      <c r="J4" s="50"/>
      <c r="K4" s="50"/>
      <c r="L4" s="74" t="s">
        <v>283</v>
      </c>
      <c r="M4" s="74" t="s">
        <v>284</v>
      </c>
      <c r="N4" s="74" t="s">
        <v>285</v>
      </c>
      <c r="O4" s="77" t="s">
        <v>286</v>
      </c>
      <c r="P4" s="151" t="s">
        <v>437</v>
      </c>
      <c r="Q4" s="74" t="s">
        <v>435</v>
      </c>
      <c r="R4" s="78" t="s">
        <v>314</v>
      </c>
      <c r="S4" s="78" t="s">
        <v>434</v>
      </c>
      <c r="T4" s="50"/>
      <c r="U4" s="50"/>
      <c r="V4" s="50"/>
      <c r="W4" s="50"/>
      <c r="X4" s="50"/>
      <c r="Y4" s="50"/>
      <c r="Z4" s="50"/>
      <c r="AA4" s="50"/>
      <c r="AB4" s="50"/>
      <c r="AC4" s="50"/>
      <c r="AD4" s="50"/>
      <c r="AE4" s="50"/>
      <c r="AF4" s="50"/>
      <c r="AG4" s="50"/>
      <c r="AH4" s="50"/>
      <c r="AI4" s="50"/>
      <c r="AJ4" s="50"/>
      <c r="AK4" s="50"/>
      <c r="AL4" s="50"/>
    </row>
    <row r="5" spans="1:38" x14ac:dyDescent="0.45">
      <c r="A5" s="50"/>
      <c r="B5" s="65" t="s">
        <v>287</v>
      </c>
      <c r="C5" s="65" t="s">
        <v>283</v>
      </c>
      <c r="D5" s="67" t="str">
        <f>CONCATENATE(B5,C5)</f>
        <v>S1.Politiques</v>
      </c>
      <c r="E5" s="182" t="e">
        <f>AVERAGEIF('2. Pondération'!$B$10:$B$299,D5,'2. Pondération'!$F$10:$F$299)</f>
        <v>#DIV/0!</v>
      </c>
      <c r="F5" s="80">
        <f>IF('1. Questionnaire'!$E$5="PME",0.2,0.1)</f>
        <v>0.1</v>
      </c>
      <c r="G5" s="182" t="e">
        <f>F5*E5</f>
        <v>#DIV/0!</v>
      </c>
      <c r="H5" s="227" t="e">
        <f>SUM(G5:G8)</f>
        <v>#DIV/0!</v>
      </c>
      <c r="I5" s="50"/>
      <c r="J5" s="74" t="s">
        <v>287</v>
      </c>
      <c r="K5" s="75" t="str">
        <f>VLOOKUP(J5,'1. Questionnaire'!B:D,3,FALSE)</f>
        <v xml:space="preserve">Attractivité des talents </v>
      </c>
      <c r="L5" s="73" t="e">
        <f>E5</f>
        <v>#DIV/0!</v>
      </c>
      <c r="M5" s="73" t="e">
        <f>E6</f>
        <v>#DIV/0!</v>
      </c>
      <c r="N5" s="73" t="e">
        <f>E7</f>
        <v>#DIV/0!</v>
      </c>
      <c r="O5" s="73" t="e">
        <f>E8</f>
        <v>#DIV/0!</v>
      </c>
      <c r="P5" s="173" t="e">
        <f>H5</f>
        <v>#DIV/0!</v>
      </c>
      <c r="Q5" s="197">
        <v>0.15</v>
      </c>
      <c r="R5" s="73" t="e">
        <f>P5*Q5</f>
        <v>#DIV/0!</v>
      </c>
      <c r="S5" s="226" t="e">
        <f>SUM(R5:R10)</f>
        <v>#DIV/0!</v>
      </c>
      <c r="T5" s="50"/>
      <c r="U5" s="50"/>
      <c r="V5" s="50"/>
      <c r="W5" s="50"/>
      <c r="X5" s="50"/>
      <c r="Y5" s="50"/>
      <c r="Z5" s="50"/>
      <c r="AA5" s="50"/>
      <c r="AB5" s="50"/>
      <c r="AC5" s="50"/>
      <c r="AD5" s="50"/>
      <c r="AE5" s="50"/>
      <c r="AF5" s="50"/>
      <c r="AG5" s="50"/>
      <c r="AH5" s="50"/>
      <c r="AI5" s="50"/>
      <c r="AJ5" s="50"/>
      <c r="AK5" s="50"/>
    </row>
    <row r="6" spans="1:38" x14ac:dyDescent="0.45">
      <c r="A6" s="50"/>
      <c r="B6" s="65" t="s">
        <v>287</v>
      </c>
      <c r="C6" s="65" t="s">
        <v>284</v>
      </c>
      <c r="D6" s="67" t="str">
        <f t="shared" ref="D6:D28" si="0">CONCATENATE(B6,C6)</f>
        <v>S1.Gouvernance</v>
      </c>
      <c r="E6" s="182" t="e">
        <f>AVERAGEIF('2. Pondération'!$B$10:$B$299,D6,'2. Pondération'!$F$10:$F$299)</f>
        <v>#DIV/0!</v>
      </c>
      <c r="F6" s="80">
        <f>IF('1. Questionnaire'!$E$5="PME",0.1,0.1)</f>
        <v>0.1</v>
      </c>
      <c r="G6" s="182" t="e">
        <f t="shared" ref="G6:G9" si="1">F6*E6</f>
        <v>#DIV/0!</v>
      </c>
      <c r="H6" s="227"/>
      <c r="I6" s="50"/>
      <c r="J6" s="74" t="s">
        <v>263</v>
      </c>
      <c r="K6" s="75" t="str">
        <f>VLOOKUP(J6,'1. Questionnaire'!B:D,3,FALSE)</f>
        <v>Santé et sécurité au travail</v>
      </c>
      <c r="L6" s="73" t="e">
        <f>E9</f>
        <v>#DIV/0!</v>
      </c>
      <c r="M6" s="73" t="e">
        <f>E10</f>
        <v>#DIV/0!</v>
      </c>
      <c r="N6" s="73" t="e">
        <f>E10</f>
        <v>#DIV/0!</v>
      </c>
      <c r="O6" s="73" t="e">
        <f>E12</f>
        <v>#DIV/0!</v>
      </c>
      <c r="P6" s="173" t="e">
        <f>H9</f>
        <v>#DIV/0!</v>
      </c>
      <c r="Q6" s="197">
        <v>0.3</v>
      </c>
      <c r="R6" s="73" t="e">
        <f t="shared" ref="R6:R10" si="2">P6*Q6</f>
        <v>#DIV/0!</v>
      </c>
      <c r="S6" s="226"/>
      <c r="T6" s="50"/>
      <c r="U6" s="50"/>
      <c r="V6" s="50"/>
      <c r="W6" s="50"/>
      <c r="X6" s="50"/>
      <c r="Y6" s="50"/>
      <c r="Z6" s="50"/>
      <c r="AA6" s="50"/>
      <c r="AB6" s="50"/>
      <c r="AC6" s="50"/>
      <c r="AD6" s="50"/>
      <c r="AE6" s="50"/>
      <c r="AF6" s="50"/>
      <c r="AG6" s="50"/>
      <c r="AH6" s="50"/>
      <c r="AI6" s="50"/>
      <c r="AJ6" s="50"/>
      <c r="AK6" s="50"/>
    </row>
    <row r="7" spans="1:38" x14ac:dyDescent="0.45">
      <c r="A7" s="50"/>
      <c r="B7" s="65" t="s">
        <v>287</v>
      </c>
      <c r="C7" s="65" t="s">
        <v>285</v>
      </c>
      <c r="D7" s="67" t="str">
        <f t="shared" si="0"/>
        <v>S1.Actions</v>
      </c>
      <c r="E7" s="182" t="e">
        <f>AVERAGEIF('2. Pondération'!$B$10:$B$299,D7,'2. Pondération'!$F$10:$F$299)</f>
        <v>#DIV/0!</v>
      </c>
      <c r="F7" s="80">
        <f>IF('1. Questionnaire'!$E$5="PME",0.5,0.6)</f>
        <v>0.6</v>
      </c>
      <c r="G7" s="182" t="e">
        <f t="shared" si="1"/>
        <v>#DIV/0!</v>
      </c>
      <c r="H7" s="227"/>
      <c r="I7" s="50"/>
      <c r="J7" s="74" t="s">
        <v>288</v>
      </c>
      <c r="K7" s="75" t="str">
        <f>VLOOKUP(J7,'1. Questionnaire'!B:D,3,FALSE)</f>
        <v>Qualité de vie et Conditions de travail (QVCT)</v>
      </c>
      <c r="L7" s="73" t="e">
        <f>E13</f>
        <v>#DIV/0!</v>
      </c>
      <c r="M7" s="73" t="e">
        <f>E14</f>
        <v>#DIV/0!</v>
      </c>
      <c r="N7" s="73" t="e">
        <f>E15</f>
        <v>#DIV/0!</v>
      </c>
      <c r="O7" s="73" t="e">
        <f>E16</f>
        <v>#DIV/0!</v>
      </c>
      <c r="P7" s="173" t="e">
        <f>H13</f>
        <v>#DIV/0!</v>
      </c>
      <c r="Q7" s="197">
        <v>0.2</v>
      </c>
      <c r="R7" s="73" t="e">
        <f t="shared" si="2"/>
        <v>#DIV/0!</v>
      </c>
      <c r="S7" s="226"/>
      <c r="T7" s="50"/>
      <c r="U7" s="50"/>
      <c r="V7" s="50"/>
      <c r="W7" s="50"/>
      <c r="X7" s="50"/>
      <c r="Y7" s="50"/>
      <c r="Z7" s="50"/>
      <c r="AA7" s="50"/>
      <c r="AB7" s="50"/>
      <c r="AC7" s="50"/>
      <c r="AD7" s="50"/>
      <c r="AE7" s="50"/>
      <c r="AF7" s="50"/>
      <c r="AG7" s="50"/>
      <c r="AH7" s="50"/>
      <c r="AI7" s="50"/>
      <c r="AJ7" s="50"/>
      <c r="AK7" s="50"/>
    </row>
    <row r="8" spans="1:38" x14ac:dyDescent="0.45">
      <c r="A8" s="50"/>
      <c r="B8" s="65" t="s">
        <v>287</v>
      </c>
      <c r="C8" s="66" t="s">
        <v>286</v>
      </c>
      <c r="D8" s="68" t="str">
        <f t="shared" si="0"/>
        <v>S1.Résultats</v>
      </c>
      <c r="E8" s="183" t="e">
        <f>AVERAGEIF('2. Pondération'!$B$10:$B$299,D8,'2. Pondération'!$F$10:$F$299)</f>
        <v>#DIV/0!</v>
      </c>
      <c r="F8" s="81">
        <f>IF('1. Questionnaire'!$E$5="PME",0.2,0.2)</f>
        <v>0.2</v>
      </c>
      <c r="G8" s="182" t="e">
        <f t="shared" si="1"/>
        <v>#DIV/0!</v>
      </c>
      <c r="H8" s="227"/>
      <c r="I8" s="50"/>
      <c r="J8" s="74" t="s">
        <v>289</v>
      </c>
      <c r="K8" s="75" t="str">
        <f>VLOOKUP(J8,'1. Questionnaire'!B:D,3,FALSE)</f>
        <v>Dialogue social</v>
      </c>
      <c r="L8" s="73" t="e">
        <f>E17</f>
        <v>#DIV/0!</v>
      </c>
      <c r="M8" s="73" t="e">
        <f>E18</f>
        <v>#DIV/0!</v>
      </c>
      <c r="N8" s="73" t="e">
        <f>E19</f>
        <v>#DIV/0!</v>
      </c>
      <c r="O8" s="73" t="e">
        <f>E20</f>
        <v>#DIV/0!</v>
      </c>
      <c r="P8" s="173" t="e">
        <f>H17</f>
        <v>#DIV/0!</v>
      </c>
      <c r="Q8" s="197">
        <v>0.1</v>
      </c>
      <c r="R8" s="73" t="e">
        <f t="shared" si="2"/>
        <v>#DIV/0!</v>
      </c>
      <c r="S8" s="226"/>
      <c r="T8" s="50"/>
      <c r="U8" s="50"/>
      <c r="V8" s="50"/>
      <c r="W8" s="50"/>
      <c r="X8" s="50"/>
      <c r="Y8" s="50"/>
      <c r="Z8" s="50"/>
      <c r="AA8" s="50"/>
      <c r="AB8" s="50"/>
      <c r="AC8" s="50"/>
      <c r="AD8" s="50"/>
      <c r="AE8" s="50"/>
      <c r="AF8" s="50"/>
      <c r="AG8" s="50"/>
      <c r="AH8" s="50"/>
      <c r="AI8" s="50"/>
      <c r="AJ8" s="50"/>
      <c r="AK8" s="50"/>
    </row>
    <row r="9" spans="1:38" x14ac:dyDescent="0.45">
      <c r="A9" s="50"/>
      <c r="B9" s="44" t="s">
        <v>263</v>
      </c>
      <c r="C9" s="44" t="s">
        <v>283</v>
      </c>
      <c r="D9" s="69" t="str">
        <f t="shared" si="0"/>
        <v>S2.Politiques</v>
      </c>
      <c r="E9" s="184" t="e">
        <f>AVERAGEIF('2. Pondération'!$B$10:$B$299,D9,'2. Pondération'!$F$10:$F$299)</f>
        <v>#DIV/0!</v>
      </c>
      <c r="F9" s="83">
        <f>IF('1. Questionnaire'!$E$5="PME",0.2,0.1)</f>
        <v>0.1</v>
      </c>
      <c r="G9" s="184" t="e">
        <f t="shared" si="1"/>
        <v>#DIV/0!</v>
      </c>
      <c r="H9" s="228" t="e">
        <f t="shared" ref="H9" si="3">SUM(G9:G12)</f>
        <v>#DIV/0!</v>
      </c>
      <c r="I9" s="50"/>
      <c r="J9" s="74" t="s">
        <v>274</v>
      </c>
      <c r="K9" s="75" t="str">
        <f>VLOOKUP(J9,'1. Questionnaire'!B:D,3,FALSE)</f>
        <v>Développement des compétences</v>
      </c>
      <c r="L9" s="73" t="e">
        <f>E21</f>
        <v>#DIV/0!</v>
      </c>
      <c r="M9" s="73" t="e">
        <f>E22</f>
        <v>#DIV/0!</v>
      </c>
      <c r="N9" s="73" t="e">
        <f>E23</f>
        <v>#DIV/0!</v>
      </c>
      <c r="O9" s="73" t="e">
        <f>E24</f>
        <v>#DIV/0!</v>
      </c>
      <c r="P9" s="173" t="e">
        <f>H21</f>
        <v>#DIV/0!</v>
      </c>
      <c r="Q9" s="197">
        <v>0.15</v>
      </c>
      <c r="R9" s="73" t="e">
        <f t="shared" si="2"/>
        <v>#DIV/0!</v>
      </c>
      <c r="S9" s="226"/>
      <c r="T9" s="50"/>
      <c r="U9" s="50"/>
      <c r="V9" s="50"/>
      <c r="W9" s="50"/>
      <c r="X9" s="50"/>
      <c r="Y9" s="50"/>
      <c r="Z9" s="50"/>
      <c r="AA9" s="50"/>
      <c r="AB9" s="50"/>
      <c r="AC9" s="50"/>
      <c r="AD9" s="50"/>
      <c r="AE9" s="50"/>
      <c r="AF9" s="50"/>
      <c r="AG9" s="50"/>
      <c r="AH9" s="50"/>
      <c r="AI9" s="50"/>
      <c r="AJ9" s="50"/>
      <c r="AK9" s="50"/>
    </row>
    <row r="10" spans="1:38" x14ac:dyDescent="0.45">
      <c r="A10" s="50"/>
      <c r="B10" s="44" t="s">
        <v>263</v>
      </c>
      <c r="C10" s="44" t="s">
        <v>284</v>
      </c>
      <c r="D10" s="69" t="str">
        <f t="shared" si="0"/>
        <v>S2.Gouvernance</v>
      </c>
      <c r="E10" s="184" t="e">
        <f>AVERAGEIF('2. Pondération'!$B$10:$B$299,D10,'2. Pondération'!$F$10:$F$299)</f>
        <v>#DIV/0!</v>
      </c>
      <c r="F10" s="83">
        <f>IF('1. Questionnaire'!$E$5="PME",0.1,0.1)</f>
        <v>0.1</v>
      </c>
      <c r="G10" s="184" t="e">
        <f t="shared" ref="G10:G28" si="4">F10*E10</f>
        <v>#DIV/0!</v>
      </c>
      <c r="H10" s="228"/>
      <c r="I10" s="50"/>
      <c r="J10" s="74" t="s">
        <v>277</v>
      </c>
      <c r="K10" s="75" t="str">
        <f>VLOOKUP(J10,'1. Questionnaire'!B:D,3,FALSE)</f>
        <v>Diversité et inclusion</v>
      </c>
      <c r="L10" s="73" t="e">
        <f>E25</f>
        <v>#DIV/0!</v>
      </c>
      <c r="M10" s="73" t="e">
        <f>E26</f>
        <v>#DIV/0!</v>
      </c>
      <c r="N10" s="73" t="e">
        <f>E27</f>
        <v>#DIV/0!</v>
      </c>
      <c r="O10" s="73" t="e">
        <f>E28</f>
        <v>#DIV/0!</v>
      </c>
      <c r="P10" s="173" t="e">
        <f>H25</f>
        <v>#DIV/0!</v>
      </c>
      <c r="Q10" s="197">
        <v>0.1</v>
      </c>
      <c r="R10" s="73" t="e">
        <f t="shared" si="2"/>
        <v>#DIV/0!</v>
      </c>
      <c r="S10" s="226"/>
      <c r="T10" s="50"/>
      <c r="U10" s="50"/>
      <c r="V10" s="50"/>
      <c r="W10" s="50"/>
      <c r="X10" s="50"/>
      <c r="Y10" s="50"/>
      <c r="Z10" s="50"/>
      <c r="AA10" s="50"/>
      <c r="AB10" s="50"/>
      <c r="AC10" s="50"/>
      <c r="AD10" s="50"/>
      <c r="AE10" s="50"/>
      <c r="AF10" s="50"/>
      <c r="AG10" s="50"/>
      <c r="AH10" s="50"/>
      <c r="AI10" s="50"/>
      <c r="AJ10" s="50"/>
      <c r="AK10" s="50"/>
    </row>
    <row r="11" spans="1:38" x14ac:dyDescent="0.45">
      <c r="A11" s="50"/>
      <c r="B11" s="44" t="s">
        <v>263</v>
      </c>
      <c r="C11" s="44" t="s">
        <v>285</v>
      </c>
      <c r="D11" s="69" t="str">
        <f t="shared" si="0"/>
        <v>S2.Actions</v>
      </c>
      <c r="E11" s="184" t="e">
        <f>AVERAGEIF('2. Pondération'!$B$10:$B$299,D11,'2. Pondération'!$F$10:$F$299)</f>
        <v>#DIV/0!</v>
      </c>
      <c r="F11" s="83">
        <f>IF('1. Questionnaire'!$E$5="PME",0.5,0.6)</f>
        <v>0.6</v>
      </c>
      <c r="G11" s="184" t="e">
        <f t="shared" si="4"/>
        <v>#DIV/0!</v>
      </c>
      <c r="H11" s="228"/>
      <c r="I11" s="50"/>
      <c r="J11" s="129"/>
      <c r="K11" s="79" t="s">
        <v>438</v>
      </c>
      <c r="L11" s="173" t="e">
        <f>AVERAGE(E5,E9,E13,E17,E21,E25)</f>
        <v>#DIV/0!</v>
      </c>
      <c r="M11" s="173" t="e">
        <f>AVERAGE(E6,E10,E14,E18,E22,E26)</f>
        <v>#DIV/0!</v>
      </c>
      <c r="N11" s="173" t="e">
        <f>AVERAGE(E7,E11,E15,E19,E23,E27)</f>
        <v>#DIV/0!</v>
      </c>
      <c r="O11" s="173" t="e">
        <f>AVERAGE(E8,E12,E20,E16,E24,E28)</f>
        <v>#DIV/0!</v>
      </c>
      <c r="P11" s="50"/>
      <c r="Q11" s="50"/>
      <c r="R11" s="50"/>
      <c r="S11" s="50"/>
      <c r="T11" s="50"/>
      <c r="U11" s="50"/>
      <c r="V11" s="50"/>
      <c r="W11" s="50"/>
      <c r="X11" s="50"/>
      <c r="Y11" s="50"/>
      <c r="Z11" s="50"/>
      <c r="AA11" s="50"/>
      <c r="AB11" s="50"/>
      <c r="AC11" s="50"/>
      <c r="AD11" s="50"/>
      <c r="AE11" s="50"/>
      <c r="AF11" s="50"/>
      <c r="AG11" s="50"/>
      <c r="AH11" s="50"/>
      <c r="AI11" s="50"/>
      <c r="AJ11" s="50"/>
      <c r="AK11" s="50"/>
    </row>
    <row r="12" spans="1:38" x14ac:dyDescent="0.45">
      <c r="A12" s="50"/>
      <c r="B12" s="44" t="s">
        <v>263</v>
      </c>
      <c r="C12" s="45" t="s">
        <v>286</v>
      </c>
      <c r="D12" s="70" t="str">
        <f t="shared" si="0"/>
        <v>S2.Résultats</v>
      </c>
      <c r="E12" s="185" t="e">
        <f>AVERAGEIF('2. Pondération'!$B$10:$B$299,D12,'2. Pondération'!$F$10:$F$299)</f>
        <v>#DIV/0!</v>
      </c>
      <c r="F12" s="84">
        <f>IF('1. Questionnaire'!$E$5="PME",0.2,0.2)</f>
        <v>0.2</v>
      </c>
      <c r="G12" s="184" t="e">
        <f t="shared" si="4"/>
        <v>#DIV/0!</v>
      </c>
      <c r="H12" s="228"/>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row>
    <row r="13" spans="1:38" ht="15.75" customHeight="1" x14ac:dyDescent="0.45">
      <c r="A13" s="50"/>
      <c r="B13" s="65" t="s">
        <v>288</v>
      </c>
      <c r="C13" s="65" t="s">
        <v>283</v>
      </c>
      <c r="D13" s="67" t="str">
        <f t="shared" si="0"/>
        <v>S3.Politiques</v>
      </c>
      <c r="E13" s="182" t="e">
        <f>AVERAGEIF('2. Pondération'!$B$10:$B$299,D13,'2. Pondération'!$F$10:$F$299)</f>
        <v>#DIV/0!</v>
      </c>
      <c r="F13" s="80">
        <f>IF('1. Questionnaire'!$E$5="PME",0.2,0.1)</f>
        <v>0.1</v>
      </c>
      <c r="G13" s="182" t="e">
        <f t="shared" si="4"/>
        <v>#DIV/0!</v>
      </c>
      <c r="H13" s="227" t="e">
        <f t="shared" ref="H13" si="5">SUM(G13:G16)</f>
        <v>#DIV/0!</v>
      </c>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row>
    <row r="14" spans="1:38" x14ac:dyDescent="0.45">
      <c r="A14" s="50"/>
      <c r="B14" s="65" t="s">
        <v>288</v>
      </c>
      <c r="C14" s="65" t="s">
        <v>284</v>
      </c>
      <c r="D14" s="67" t="str">
        <f t="shared" si="0"/>
        <v>S3.Gouvernance</v>
      </c>
      <c r="E14" s="182" t="e">
        <f>AVERAGEIF('2. Pondération'!$B$10:$B$299,D14,'2. Pondération'!$F$10:$F$299)</f>
        <v>#DIV/0!</v>
      </c>
      <c r="F14" s="80">
        <f>IF('1. Questionnaire'!$E$5="PME",0.1,0.1)</f>
        <v>0.1</v>
      </c>
      <c r="G14" s="182" t="e">
        <f t="shared" si="4"/>
        <v>#DIV/0!</v>
      </c>
      <c r="H14" s="227"/>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row>
    <row r="15" spans="1:38" x14ac:dyDescent="0.45">
      <c r="A15" s="50"/>
      <c r="B15" s="65" t="s">
        <v>288</v>
      </c>
      <c r="C15" s="65" t="s">
        <v>285</v>
      </c>
      <c r="D15" s="67" t="str">
        <f t="shared" si="0"/>
        <v>S3.Actions</v>
      </c>
      <c r="E15" s="182" t="e">
        <f>AVERAGEIF('2. Pondération'!$B$10:$B$299,D15,'2. Pondération'!$F$10:$F$299)</f>
        <v>#DIV/0!</v>
      </c>
      <c r="F15" s="80">
        <f>IF('1. Questionnaire'!$E$5="PME",0.5,0.6)</f>
        <v>0.6</v>
      </c>
      <c r="G15" s="182" t="e">
        <f t="shared" si="4"/>
        <v>#DIV/0!</v>
      </c>
      <c r="H15" s="227"/>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row>
    <row r="16" spans="1:38" x14ac:dyDescent="0.45">
      <c r="A16" s="50"/>
      <c r="B16" s="65" t="s">
        <v>288</v>
      </c>
      <c r="C16" s="66" t="s">
        <v>286</v>
      </c>
      <c r="D16" s="68" t="str">
        <f t="shared" si="0"/>
        <v>S3.Résultats</v>
      </c>
      <c r="E16" s="183" t="e">
        <f>AVERAGEIF('2. Pondération'!$B$10:$B$299,D16,'2. Pondération'!$F$10:$F$299)</f>
        <v>#DIV/0!</v>
      </c>
      <c r="F16" s="81">
        <f>IF('1. Questionnaire'!$E$5="PME",0.2,0.2)</f>
        <v>0.2</v>
      </c>
      <c r="G16" s="182" t="e">
        <f t="shared" si="4"/>
        <v>#DIV/0!</v>
      </c>
      <c r="H16" s="227"/>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row>
    <row r="17" spans="1:37" x14ac:dyDescent="0.45">
      <c r="A17" s="50"/>
      <c r="B17" s="44" t="s">
        <v>289</v>
      </c>
      <c r="C17" s="44" t="s">
        <v>283</v>
      </c>
      <c r="D17" s="69" t="str">
        <f t="shared" si="0"/>
        <v>S4.Politiques</v>
      </c>
      <c r="E17" s="184" t="e">
        <f>AVERAGEIF('2. Pondération'!$B$10:$B$299,D17,'2. Pondération'!$F$10:$F$299)</f>
        <v>#DIV/0!</v>
      </c>
      <c r="F17" s="83">
        <f>IF('1. Questionnaire'!$E$5="PME",0.2,0.1)</f>
        <v>0.1</v>
      </c>
      <c r="G17" s="184" t="e">
        <f t="shared" si="4"/>
        <v>#DIV/0!</v>
      </c>
      <c r="H17" s="228" t="e">
        <f t="shared" ref="H17" si="6">SUM(G17:G20)</f>
        <v>#DIV/0!</v>
      </c>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row>
    <row r="18" spans="1:37" x14ac:dyDescent="0.45">
      <c r="A18" s="50"/>
      <c r="B18" s="44" t="s">
        <v>289</v>
      </c>
      <c r="C18" s="44" t="s">
        <v>284</v>
      </c>
      <c r="D18" s="69" t="str">
        <f t="shared" si="0"/>
        <v>S4.Gouvernance</v>
      </c>
      <c r="E18" s="184" t="e">
        <f>AVERAGEIF('2. Pondération'!$B$10:$B$299,D18,'2. Pondération'!$F$10:$F$299)</f>
        <v>#DIV/0!</v>
      </c>
      <c r="F18" s="83">
        <f>IF('1. Questionnaire'!$E$5="PME",0.1,0.1)</f>
        <v>0.1</v>
      </c>
      <c r="G18" s="184" t="e">
        <f t="shared" si="4"/>
        <v>#DIV/0!</v>
      </c>
      <c r="H18" s="228"/>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row>
    <row r="19" spans="1:37" x14ac:dyDescent="0.45">
      <c r="A19" s="50"/>
      <c r="B19" s="44" t="s">
        <v>289</v>
      </c>
      <c r="C19" s="44" t="s">
        <v>285</v>
      </c>
      <c r="D19" s="69" t="str">
        <f t="shared" si="0"/>
        <v>S4.Actions</v>
      </c>
      <c r="E19" s="184" t="e">
        <f>AVERAGEIF('2. Pondération'!$B$10:$B$299,D19,'2. Pondération'!$F$10:$F$299)</f>
        <v>#DIV/0!</v>
      </c>
      <c r="F19" s="83">
        <f>IF('1. Questionnaire'!$E$5="PME",0.5,0.6)</f>
        <v>0.6</v>
      </c>
      <c r="G19" s="184" t="e">
        <f t="shared" si="4"/>
        <v>#DIV/0!</v>
      </c>
      <c r="H19" s="228"/>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row>
    <row r="20" spans="1:37" x14ac:dyDescent="0.45">
      <c r="A20" s="50"/>
      <c r="B20" s="44" t="s">
        <v>289</v>
      </c>
      <c r="C20" s="45" t="s">
        <v>286</v>
      </c>
      <c r="D20" s="70" t="str">
        <f t="shared" si="0"/>
        <v>S4.Résultats</v>
      </c>
      <c r="E20" s="185" t="e">
        <f>AVERAGEIF('2. Pondération'!$B$10:$B$299,D20,'2. Pondération'!$F$10:$F$299)</f>
        <v>#DIV/0!</v>
      </c>
      <c r="F20" s="84">
        <f>IF('1. Questionnaire'!$E$5="PME",0.2,0.2)</f>
        <v>0.2</v>
      </c>
      <c r="G20" s="184" t="e">
        <f t="shared" si="4"/>
        <v>#DIV/0!</v>
      </c>
      <c r="H20" s="228"/>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row>
    <row r="21" spans="1:37" x14ac:dyDescent="0.45">
      <c r="A21" s="50"/>
      <c r="B21" s="65" t="s">
        <v>274</v>
      </c>
      <c r="C21" s="65" t="s">
        <v>283</v>
      </c>
      <c r="D21" s="67" t="str">
        <f t="shared" si="0"/>
        <v>S5.Politiques</v>
      </c>
      <c r="E21" s="182" t="e">
        <f>AVERAGEIF('2. Pondération'!$B$10:$B$299,D21,'2. Pondération'!$F$10:$F$299)</f>
        <v>#DIV/0!</v>
      </c>
      <c r="F21" s="80">
        <f>IF('1. Questionnaire'!$E$5="PME",0.2,0.1)</f>
        <v>0.1</v>
      </c>
      <c r="G21" s="182" t="e">
        <f t="shared" si="4"/>
        <v>#DIV/0!</v>
      </c>
      <c r="H21" s="227" t="e">
        <f t="shared" ref="H21" si="7">SUM(G21:G24)</f>
        <v>#DIV/0!</v>
      </c>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row>
    <row r="22" spans="1:37" x14ac:dyDescent="0.45">
      <c r="A22" s="50"/>
      <c r="B22" s="65" t="s">
        <v>274</v>
      </c>
      <c r="C22" s="65" t="s">
        <v>284</v>
      </c>
      <c r="D22" s="67" t="str">
        <f t="shared" si="0"/>
        <v>S5.Gouvernance</v>
      </c>
      <c r="E22" s="182" t="e">
        <f>AVERAGEIF('2. Pondération'!$B$10:$B$299,D22,'2. Pondération'!$F$10:$F$299)</f>
        <v>#DIV/0!</v>
      </c>
      <c r="F22" s="80">
        <f>IF('1. Questionnaire'!$E$5="PME",0.1,0.1)</f>
        <v>0.1</v>
      </c>
      <c r="G22" s="182" t="e">
        <f t="shared" si="4"/>
        <v>#DIV/0!</v>
      </c>
      <c r="H22" s="227"/>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row>
    <row r="23" spans="1:37" x14ac:dyDescent="0.45">
      <c r="A23" s="50"/>
      <c r="B23" s="65" t="s">
        <v>274</v>
      </c>
      <c r="C23" s="65" t="s">
        <v>285</v>
      </c>
      <c r="D23" s="67" t="str">
        <f t="shared" si="0"/>
        <v>S5.Actions</v>
      </c>
      <c r="E23" s="182" t="e">
        <f>AVERAGEIF('2. Pondération'!$B$10:$B$299,D23,'2. Pondération'!$F$10:$F$299)</f>
        <v>#DIV/0!</v>
      </c>
      <c r="F23" s="80">
        <f>IF('1. Questionnaire'!$E$5="PME",0.5,0.6)</f>
        <v>0.6</v>
      </c>
      <c r="G23" s="182" t="e">
        <f t="shared" si="4"/>
        <v>#DIV/0!</v>
      </c>
      <c r="H23" s="227"/>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row>
    <row r="24" spans="1:37" x14ac:dyDescent="0.45">
      <c r="A24" s="50"/>
      <c r="B24" s="65" t="s">
        <v>274</v>
      </c>
      <c r="C24" s="66" t="s">
        <v>286</v>
      </c>
      <c r="D24" s="68" t="str">
        <f t="shared" si="0"/>
        <v>S5.Résultats</v>
      </c>
      <c r="E24" s="183" t="e">
        <f>AVERAGEIF('2. Pondération'!$B$10:$B$299,D24,'2. Pondération'!$F$10:$F$299)</f>
        <v>#DIV/0!</v>
      </c>
      <c r="F24" s="81">
        <f>IF('1. Questionnaire'!$E$5="PME",0.2,0.2)</f>
        <v>0.2</v>
      </c>
      <c r="G24" s="182" t="e">
        <f t="shared" si="4"/>
        <v>#DIV/0!</v>
      </c>
      <c r="H24" s="227"/>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row>
    <row r="25" spans="1:37" x14ac:dyDescent="0.45">
      <c r="A25" s="50"/>
      <c r="B25" s="44" t="s">
        <v>277</v>
      </c>
      <c r="C25" s="44" t="s">
        <v>283</v>
      </c>
      <c r="D25" s="69" t="str">
        <f t="shared" si="0"/>
        <v>S6.Politiques</v>
      </c>
      <c r="E25" s="186" t="e">
        <f>AVERAGEIF('2. Pondération'!$B$10:$B$299,D25,'2. Pondération'!$F$10:$F$299)</f>
        <v>#DIV/0!</v>
      </c>
      <c r="F25" s="73">
        <f>IF('1. Questionnaire'!$E$5="PME",0.2,0.1)</f>
        <v>0.1</v>
      </c>
      <c r="G25" s="184" t="e">
        <f t="shared" si="4"/>
        <v>#DIV/0!</v>
      </c>
      <c r="H25" s="228" t="e">
        <f t="shared" ref="H25" si="8">SUM(G25:G28)</f>
        <v>#DIV/0!</v>
      </c>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row>
    <row r="26" spans="1:37" x14ac:dyDescent="0.45">
      <c r="A26" s="50"/>
      <c r="B26" s="44" t="s">
        <v>277</v>
      </c>
      <c r="C26" s="44" t="s">
        <v>284</v>
      </c>
      <c r="D26" s="69" t="str">
        <f t="shared" si="0"/>
        <v>S6.Gouvernance</v>
      </c>
      <c r="E26" s="186" t="e">
        <f>AVERAGEIF('2. Pondération'!$B$10:$B$299,D26,'2. Pondération'!$F$10:$F$299)</f>
        <v>#DIV/0!</v>
      </c>
      <c r="F26" s="73">
        <f>IF('1. Questionnaire'!$E$5="PME",0.1,0.1)</f>
        <v>0.1</v>
      </c>
      <c r="G26" s="184" t="e">
        <f t="shared" si="4"/>
        <v>#DIV/0!</v>
      </c>
      <c r="H26" s="228"/>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row>
    <row r="27" spans="1:37" x14ac:dyDescent="0.45">
      <c r="A27" s="50"/>
      <c r="B27" s="44" t="s">
        <v>277</v>
      </c>
      <c r="C27" s="44" t="s">
        <v>285</v>
      </c>
      <c r="D27" s="69" t="str">
        <f t="shared" si="0"/>
        <v>S6.Actions</v>
      </c>
      <c r="E27" s="186" t="e">
        <f>AVERAGEIF('2. Pondération'!$B$10:$B$299,D27,'2. Pondération'!$F$10:$F$299)</f>
        <v>#DIV/0!</v>
      </c>
      <c r="F27" s="73">
        <f>IF('1. Questionnaire'!$E$5="PME",0.5,0.6)</f>
        <v>0.6</v>
      </c>
      <c r="G27" s="184" t="e">
        <f t="shared" si="4"/>
        <v>#DIV/0!</v>
      </c>
      <c r="H27" s="228"/>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row>
    <row r="28" spans="1:37" x14ac:dyDescent="0.45">
      <c r="A28" s="50"/>
      <c r="B28" s="44" t="s">
        <v>277</v>
      </c>
      <c r="C28" s="45" t="s">
        <v>286</v>
      </c>
      <c r="D28" s="70" t="str">
        <f t="shared" si="0"/>
        <v>S6.Résultats</v>
      </c>
      <c r="E28" s="187" t="e">
        <f>AVERAGEIF('2. Pondération'!$B$10:$B$299,D28,'2. Pondération'!$F$10:$F$299)</f>
        <v>#DIV/0!</v>
      </c>
      <c r="F28" s="82">
        <f>IF('1. Questionnaire'!$E$5="PME",0.2,0.2)</f>
        <v>0.2</v>
      </c>
      <c r="G28" s="184" t="e">
        <f t="shared" si="4"/>
        <v>#DIV/0!</v>
      </c>
      <c r="H28" s="228"/>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row>
    <row r="29" spans="1:37" x14ac:dyDescent="0.45">
      <c r="A29" s="50"/>
      <c r="B29" s="50"/>
      <c r="C29" s="50"/>
      <c r="D29" s="150"/>
      <c r="E29" s="57"/>
      <c r="F29" s="189"/>
      <c r="G29" s="57"/>
      <c r="H29" s="57"/>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row>
    <row r="30" spans="1:37" x14ac:dyDescent="0.45">
      <c r="A30" s="50"/>
      <c r="B30" s="50"/>
      <c r="C30" s="50"/>
      <c r="D30" s="150"/>
      <c r="E30" s="57"/>
      <c r="F30" s="188"/>
      <c r="G30" s="57"/>
      <c r="H30" s="57"/>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row>
    <row r="31" spans="1:37" x14ac:dyDescent="0.45">
      <c r="A31" s="50"/>
      <c r="B31" s="50"/>
      <c r="C31" s="50"/>
      <c r="D31" s="150"/>
      <c r="E31" s="57"/>
      <c r="F31" s="188"/>
      <c r="G31" s="57"/>
      <c r="H31" s="57"/>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row>
    <row r="32" spans="1:37" x14ac:dyDescent="0.45">
      <c r="A32" s="50"/>
      <c r="B32" s="50"/>
      <c r="C32" s="50"/>
      <c r="D32" s="150"/>
      <c r="E32" s="57"/>
      <c r="F32" s="188"/>
      <c r="G32" s="57"/>
      <c r="H32" s="57"/>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row>
    <row r="33" spans="1:37" x14ac:dyDescent="0.45">
      <c r="A33" s="50"/>
      <c r="B33" s="50"/>
      <c r="C33" s="50"/>
      <c r="D33" s="150"/>
      <c r="E33" s="57"/>
      <c r="F33" s="188"/>
      <c r="G33" s="57"/>
      <c r="H33" s="57"/>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row>
    <row r="34" spans="1:37" ht="21" x14ac:dyDescent="0.45">
      <c r="A34" s="50"/>
      <c r="B34" s="50"/>
      <c r="C34" s="50"/>
      <c r="D34" s="150"/>
      <c r="E34" s="194" t="s">
        <v>290</v>
      </c>
      <c r="F34" s="195" t="s">
        <v>281</v>
      </c>
      <c r="G34" s="194" t="s">
        <v>314</v>
      </c>
      <c r="H34" s="194" t="s">
        <v>315</v>
      </c>
      <c r="I34" s="50"/>
      <c r="J34" s="50"/>
      <c r="K34" s="50"/>
      <c r="L34" s="152" t="s">
        <v>283</v>
      </c>
      <c r="M34" s="152" t="s">
        <v>284</v>
      </c>
      <c r="N34" s="152" t="s">
        <v>285</v>
      </c>
      <c r="O34" s="154" t="s">
        <v>286</v>
      </c>
      <c r="P34" s="155" t="s">
        <v>437</v>
      </c>
      <c r="Q34" s="152" t="s">
        <v>435</v>
      </c>
      <c r="R34" s="156" t="s">
        <v>314</v>
      </c>
      <c r="S34" s="152" t="s">
        <v>440</v>
      </c>
      <c r="T34" s="50"/>
      <c r="U34" s="50"/>
      <c r="V34" s="50"/>
      <c r="W34" s="50"/>
      <c r="X34" s="50"/>
      <c r="Y34" s="50"/>
      <c r="Z34" s="50"/>
      <c r="AA34" s="50"/>
      <c r="AB34" s="50"/>
      <c r="AC34" s="50"/>
      <c r="AD34" s="50"/>
      <c r="AE34" s="50"/>
      <c r="AF34" s="50"/>
      <c r="AG34" s="50"/>
      <c r="AH34" s="50"/>
      <c r="AI34" s="50"/>
      <c r="AJ34" s="50"/>
      <c r="AK34" s="50"/>
    </row>
    <row r="35" spans="1:37" x14ac:dyDescent="0.45">
      <c r="A35" s="50"/>
      <c r="B35" s="144" t="s">
        <v>324</v>
      </c>
      <c r="C35" s="144" t="s">
        <v>283</v>
      </c>
      <c r="D35" s="145" t="str">
        <f>CONCATENATE(B35,C35)</f>
        <v>E1.Politiques</v>
      </c>
      <c r="E35" s="146" t="e">
        <f>AVERAGEIF('2. Pondération'!$B$10:$B$299,D35,'2. Pondération'!$F$10:$F$299)</f>
        <v>#DIV/0!</v>
      </c>
      <c r="F35" s="146">
        <f>IF('1. Questionnaire'!$E$5="PME",0.2,0.1)</f>
        <v>0.1</v>
      </c>
      <c r="G35" s="146" t="e">
        <f>F35*E35</f>
        <v>#DIV/0!</v>
      </c>
      <c r="H35" s="229" t="e">
        <f>SUM(G35:G38)</f>
        <v>#DIV/0!</v>
      </c>
      <c r="I35" s="50"/>
      <c r="J35" s="152" t="s">
        <v>324</v>
      </c>
      <c r="K35" s="153" t="str">
        <f>VLOOKUP(J35,'1. Questionnaire'!B:D,3,FALSE)</f>
        <v>Management environnemental</v>
      </c>
      <c r="L35" s="73" t="e">
        <f t="shared" ref="L35:L39" si="9">E35</f>
        <v>#DIV/0!</v>
      </c>
      <c r="M35" s="73" t="e">
        <f t="shared" ref="M35:M39" si="10">E36</f>
        <v>#DIV/0!</v>
      </c>
      <c r="N35" s="73" t="e">
        <f t="shared" ref="N35:N39" si="11">E37</f>
        <v>#DIV/0!</v>
      </c>
      <c r="O35" s="73" t="e">
        <f t="shared" ref="O35:O39" si="12">E38</f>
        <v>#DIV/0!</v>
      </c>
      <c r="P35" s="174" t="e">
        <f>H35</f>
        <v>#DIV/0!</v>
      </c>
      <c r="Q35" s="197">
        <v>0.15</v>
      </c>
      <c r="R35" s="73" t="e">
        <f>P35*Q35</f>
        <v>#DIV/0!</v>
      </c>
      <c r="S35" s="232" t="e">
        <f>SUM(R35:R39)</f>
        <v>#DIV/0!</v>
      </c>
      <c r="T35" s="50"/>
      <c r="U35" s="50"/>
      <c r="V35" s="50"/>
      <c r="W35" s="50"/>
      <c r="X35" s="50"/>
      <c r="Y35" s="50"/>
      <c r="Z35" s="50"/>
      <c r="AA35" s="50"/>
      <c r="AB35" s="50"/>
      <c r="AC35" s="50"/>
      <c r="AD35" s="50"/>
      <c r="AE35" s="50"/>
      <c r="AF35" s="50"/>
      <c r="AG35" s="50"/>
      <c r="AH35" s="50"/>
      <c r="AI35" s="50"/>
      <c r="AJ35" s="50"/>
      <c r="AK35" s="50"/>
    </row>
    <row r="36" spans="1:37" x14ac:dyDescent="0.45">
      <c r="A36" s="50"/>
      <c r="B36" s="144" t="s">
        <v>324</v>
      </c>
      <c r="C36" s="144" t="s">
        <v>284</v>
      </c>
      <c r="D36" s="145" t="str">
        <f t="shared" ref="D36:D54" si="13">CONCATENATE(B36,C36)</f>
        <v>E1.Gouvernance</v>
      </c>
      <c r="E36" s="146" t="e">
        <f>AVERAGEIF('2. Pondération'!$B$10:$B$299,D36,'2. Pondération'!$F$10:$F$299)</f>
        <v>#DIV/0!</v>
      </c>
      <c r="F36" s="146">
        <f>IF('1. Questionnaire'!$E$5="PME",0.1,0.1)</f>
        <v>0.1</v>
      </c>
      <c r="G36" s="146" t="e">
        <f t="shared" ref="G36:G54" si="14">F36*E36</f>
        <v>#DIV/0!</v>
      </c>
      <c r="H36" s="229"/>
      <c r="I36" s="50"/>
      <c r="J36" s="152" t="s">
        <v>349</v>
      </c>
      <c r="K36" s="153" t="str">
        <f>VLOOKUP(J36,'1. Questionnaire'!B:D,3,FALSE)</f>
        <v>Gestion des déchets</v>
      </c>
      <c r="L36" s="73" t="e">
        <f t="shared" si="9"/>
        <v>#DIV/0!</v>
      </c>
      <c r="M36" s="73" t="e">
        <f t="shared" si="10"/>
        <v>#DIV/0!</v>
      </c>
      <c r="N36" s="73" t="e">
        <f t="shared" si="11"/>
        <v>#DIV/0!</v>
      </c>
      <c r="O36" s="73" t="e">
        <f t="shared" si="12"/>
        <v>#DIV/0!</v>
      </c>
      <c r="P36" s="174" t="e">
        <f>H39</f>
        <v>#DIV/0!</v>
      </c>
      <c r="Q36" s="197">
        <v>0.25</v>
      </c>
      <c r="R36" s="73" t="e">
        <f t="shared" ref="R36:R39" si="15">P36*Q36</f>
        <v>#DIV/0!</v>
      </c>
      <c r="S36" s="233"/>
      <c r="T36" s="50"/>
      <c r="U36" s="50"/>
      <c r="V36" s="50"/>
      <c r="W36" s="50"/>
      <c r="X36" s="50"/>
      <c r="Y36" s="50"/>
      <c r="Z36" s="50"/>
      <c r="AA36" s="50"/>
      <c r="AB36" s="50"/>
      <c r="AC36" s="50"/>
      <c r="AD36" s="50"/>
      <c r="AE36" s="50"/>
      <c r="AF36" s="50"/>
      <c r="AG36" s="50"/>
      <c r="AH36" s="50"/>
      <c r="AI36" s="50"/>
      <c r="AJ36" s="50"/>
      <c r="AK36" s="50"/>
    </row>
    <row r="37" spans="1:37" x14ac:dyDescent="0.45">
      <c r="A37" s="50"/>
      <c r="B37" s="144" t="s">
        <v>324</v>
      </c>
      <c r="C37" s="144" t="s">
        <v>285</v>
      </c>
      <c r="D37" s="145" t="str">
        <f t="shared" si="13"/>
        <v>E1.Actions</v>
      </c>
      <c r="E37" s="146" t="e">
        <f>AVERAGEIF('2. Pondération'!$B$10:$B$299,D37,'2. Pondération'!$F$10:$F$299)</f>
        <v>#DIV/0!</v>
      </c>
      <c r="F37" s="146">
        <f>IF('1. Questionnaire'!$E$5="PME",0.5,0.6)</f>
        <v>0.6</v>
      </c>
      <c r="G37" s="146" t="e">
        <f t="shared" si="14"/>
        <v>#DIV/0!</v>
      </c>
      <c r="H37" s="229"/>
      <c r="I37" s="50"/>
      <c r="J37" s="152" t="s">
        <v>351</v>
      </c>
      <c r="K37" s="153" t="str">
        <f>VLOOKUP(J37,'1. Questionnaire'!B:D,3,FALSE)</f>
        <v xml:space="preserve">Gestion des produits chimiques </v>
      </c>
      <c r="L37" s="73" t="e">
        <f t="shared" si="9"/>
        <v>#DIV/0!</v>
      </c>
      <c r="M37" s="73" t="e">
        <f t="shared" si="10"/>
        <v>#DIV/0!</v>
      </c>
      <c r="N37" s="73" t="e">
        <f t="shared" si="11"/>
        <v>#DIV/0!</v>
      </c>
      <c r="O37" s="73" t="e">
        <f t="shared" si="12"/>
        <v>#DIV/0!</v>
      </c>
      <c r="P37" s="174" t="e">
        <f>H43</f>
        <v>#DIV/0!</v>
      </c>
      <c r="Q37" s="197">
        <v>0.25</v>
      </c>
      <c r="R37" s="73" t="e">
        <f t="shared" si="15"/>
        <v>#DIV/0!</v>
      </c>
      <c r="S37" s="233"/>
      <c r="T37" s="50"/>
      <c r="U37" s="50"/>
      <c r="V37" s="50"/>
      <c r="W37" s="50"/>
      <c r="X37" s="50"/>
      <c r="Y37" s="50"/>
      <c r="Z37" s="50"/>
      <c r="AA37" s="50"/>
      <c r="AB37" s="50"/>
      <c r="AC37" s="50"/>
      <c r="AD37" s="50"/>
      <c r="AE37" s="50"/>
      <c r="AF37" s="50"/>
      <c r="AG37" s="50"/>
      <c r="AH37" s="50"/>
      <c r="AI37" s="50"/>
      <c r="AJ37" s="50"/>
      <c r="AK37" s="50"/>
    </row>
    <row r="38" spans="1:37" x14ac:dyDescent="0.45">
      <c r="A38" s="50"/>
      <c r="B38" s="144" t="s">
        <v>324</v>
      </c>
      <c r="C38" s="147" t="s">
        <v>286</v>
      </c>
      <c r="D38" s="148" t="str">
        <f t="shared" si="13"/>
        <v>E1.Résultats</v>
      </c>
      <c r="E38" s="149" t="e">
        <f>AVERAGEIF('2. Pondération'!$B$10:$B$299,D38,'2. Pondération'!$F$10:$F$299)</f>
        <v>#DIV/0!</v>
      </c>
      <c r="F38" s="149">
        <f>IF('1. Questionnaire'!$E$5="PME",0.2,0.2)</f>
        <v>0.2</v>
      </c>
      <c r="G38" s="146" t="e">
        <f t="shared" si="14"/>
        <v>#DIV/0!</v>
      </c>
      <c r="H38" s="229"/>
      <c r="I38" s="50"/>
      <c r="J38" s="152" t="s">
        <v>354</v>
      </c>
      <c r="K38" s="153" t="str">
        <f>VLOOKUP(J38,'1. Questionnaire'!B:D,3,FALSE)</f>
        <v>Changement climatique/ management de l'énergie</v>
      </c>
      <c r="L38" s="73" t="e">
        <f t="shared" si="9"/>
        <v>#DIV/0!</v>
      </c>
      <c r="M38" s="73" t="e">
        <f t="shared" si="10"/>
        <v>#DIV/0!</v>
      </c>
      <c r="N38" s="73" t="e">
        <f t="shared" si="11"/>
        <v>#DIV/0!</v>
      </c>
      <c r="O38" s="73" t="e">
        <f t="shared" si="12"/>
        <v>#DIV/0!</v>
      </c>
      <c r="P38" s="174" t="e">
        <f>H47</f>
        <v>#DIV/0!</v>
      </c>
      <c r="Q38" s="197">
        <v>0.2</v>
      </c>
      <c r="R38" s="73" t="e">
        <f t="shared" si="15"/>
        <v>#DIV/0!</v>
      </c>
      <c r="S38" s="233"/>
      <c r="T38" s="50"/>
      <c r="U38" s="50"/>
      <c r="V38" s="50"/>
      <c r="W38" s="50"/>
      <c r="X38" s="50"/>
      <c r="Y38" s="50"/>
      <c r="Z38" s="50"/>
      <c r="AA38" s="50"/>
      <c r="AB38" s="50"/>
      <c r="AC38" s="50"/>
      <c r="AD38" s="50"/>
      <c r="AE38" s="50"/>
      <c r="AF38" s="50"/>
      <c r="AG38" s="50"/>
      <c r="AH38" s="50"/>
      <c r="AI38" s="50"/>
      <c r="AJ38" s="50"/>
      <c r="AK38" s="50"/>
    </row>
    <row r="39" spans="1:37" x14ac:dyDescent="0.45">
      <c r="A39" s="50"/>
      <c r="B39" s="44" t="s">
        <v>349</v>
      </c>
      <c r="C39" s="44" t="s">
        <v>283</v>
      </c>
      <c r="D39" s="69" t="str">
        <f t="shared" si="13"/>
        <v>E2.Politiques</v>
      </c>
      <c r="E39" s="83" t="e">
        <f>AVERAGEIF('2. Pondération'!$B$10:$B$299,D39,'2. Pondération'!$F$10:$F$299)</f>
        <v>#DIV/0!</v>
      </c>
      <c r="F39" s="83">
        <f>IF('1. Questionnaire'!$E$5="PME",0.2,0.1)</f>
        <v>0.1</v>
      </c>
      <c r="G39" s="83" t="e">
        <f t="shared" si="14"/>
        <v>#DIV/0!</v>
      </c>
      <c r="H39" s="230" t="e">
        <f t="shared" ref="H39" si="16">SUM(G39:G42)</f>
        <v>#DIV/0!</v>
      </c>
      <c r="I39" s="50"/>
      <c r="J39" s="152" t="s">
        <v>364</v>
      </c>
      <c r="K39" s="153" t="str">
        <f>VLOOKUP(J39,'1. Questionnaire'!B:D,3,FALSE)</f>
        <v>Éco-conception des produits</v>
      </c>
      <c r="L39" s="73" t="e">
        <f t="shared" si="9"/>
        <v>#DIV/0!</v>
      </c>
      <c r="M39" s="73" t="e">
        <f t="shared" si="10"/>
        <v>#DIV/0!</v>
      </c>
      <c r="N39" s="73" t="e">
        <f t="shared" si="11"/>
        <v>#DIV/0!</v>
      </c>
      <c r="O39" s="73" t="e">
        <f t="shared" si="12"/>
        <v>#DIV/0!</v>
      </c>
      <c r="P39" s="174" t="e">
        <f>H51</f>
        <v>#DIV/0!</v>
      </c>
      <c r="Q39" s="197">
        <v>0.15</v>
      </c>
      <c r="R39" s="73" t="e">
        <f t="shared" si="15"/>
        <v>#DIV/0!</v>
      </c>
      <c r="S39" s="234"/>
      <c r="T39" s="50"/>
      <c r="U39" s="50"/>
      <c r="V39" s="50"/>
      <c r="W39" s="50"/>
      <c r="X39" s="50"/>
      <c r="Y39" s="50"/>
      <c r="Z39" s="50"/>
      <c r="AA39" s="50"/>
      <c r="AB39" s="50"/>
      <c r="AC39" s="50"/>
      <c r="AD39" s="50"/>
      <c r="AE39" s="50"/>
      <c r="AF39" s="50"/>
      <c r="AG39" s="50"/>
      <c r="AH39" s="50"/>
      <c r="AI39" s="50"/>
      <c r="AJ39" s="50"/>
      <c r="AK39" s="50"/>
    </row>
    <row r="40" spans="1:37" x14ac:dyDescent="0.45">
      <c r="A40" s="50"/>
      <c r="B40" s="44" t="s">
        <v>349</v>
      </c>
      <c r="C40" s="44" t="s">
        <v>284</v>
      </c>
      <c r="D40" s="69" t="str">
        <f t="shared" si="13"/>
        <v>E2.Gouvernance</v>
      </c>
      <c r="E40" s="83" t="e">
        <f>AVERAGEIF('2. Pondération'!$B$10:$B$299,D40,'2. Pondération'!$F$10:$F$299)</f>
        <v>#DIV/0!</v>
      </c>
      <c r="F40" s="83">
        <f>IF('1. Questionnaire'!$E$5="PME",0.1,0.1)</f>
        <v>0.1</v>
      </c>
      <c r="G40" s="83" t="e">
        <f t="shared" si="14"/>
        <v>#DIV/0!</v>
      </c>
      <c r="H40" s="230"/>
      <c r="I40" s="50"/>
      <c r="J40" s="50"/>
      <c r="K40" s="157" t="s">
        <v>438</v>
      </c>
      <c r="L40" s="174" t="e">
        <f>AVERAGE(E35,E39,E43,E47,E51,E55)</f>
        <v>#DIV/0!</v>
      </c>
      <c r="M40" s="174" t="e">
        <f>AVERAGE(E36,E40,E44,E48,E52,E56)</f>
        <v>#DIV/0!</v>
      </c>
      <c r="N40" s="174" t="e">
        <f>AVERAGE(E37,E41,E45,E49,E53,E65)</f>
        <v>#DIV/0!</v>
      </c>
      <c r="O40" s="174" t="e">
        <f>AVERAGE(E38,E42,E50,E46,E54,E66)</f>
        <v>#DIV/0!</v>
      </c>
      <c r="P40" s="50"/>
      <c r="Q40" s="198"/>
      <c r="R40" s="50"/>
      <c r="S40" s="50"/>
      <c r="T40" s="50"/>
      <c r="U40" s="50"/>
      <c r="V40" s="50"/>
      <c r="W40" s="50"/>
      <c r="X40" s="50"/>
      <c r="Y40" s="50"/>
      <c r="Z40" s="50"/>
      <c r="AA40" s="50"/>
      <c r="AB40" s="50"/>
      <c r="AC40" s="50"/>
      <c r="AD40" s="50"/>
      <c r="AE40" s="50"/>
      <c r="AF40" s="50"/>
      <c r="AG40" s="50"/>
      <c r="AH40" s="50"/>
      <c r="AI40" s="50"/>
      <c r="AJ40" s="50"/>
      <c r="AK40" s="50"/>
    </row>
    <row r="41" spans="1:37" x14ac:dyDescent="0.45">
      <c r="A41" s="50"/>
      <c r="B41" s="44" t="s">
        <v>349</v>
      </c>
      <c r="C41" s="44" t="s">
        <v>285</v>
      </c>
      <c r="D41" s="69" t="str">
        <f t="shared" si="13"/>
        <v>E2.Actions</v>
      </c>
      <c r="E41" s="83" t="e">
        <f>AVERAGEIF('2. Pondération'!$B$10:$B$299,D41,'2. Pondération'!$F$10:$F$299)</f>
        <v>#DIV/0!</v>
      </c>
      <c r="F41" s="83">
        <f>IF('1. Questionnaire'!$E$5="PME",0.5,0.6)</f>
        <v>0.6</v>
      </c>
      <c r="G41" s="83" t="e">
        <f t="shared" si="14"/>
        <v>#DIV/0!</v>
      </c>
      <c r="H41" s="23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row>
    <row r="42" spans="1:37" x14ac:dyDescent="0.45">
      <c r="A42" s="50"/>
      <c r="B42" s="44" t="s">
        <v>349</v>
      </c>
      <c r="C42" s="45" t="s">
        <v>286</v>
      </c>
      <c r="D42" s="70" t="str">
        <f t="shared" si="13"/>
        <v>E2.Résultats</v>
      </c>
      <c r="E42" s="84" t="e">
        <f>AVERAGEIF('2. Pondération'!$B$10:$B$299,D42,'2. Pondération'!$F$10:$F$299)</f>
        <v>#DIV/0!</v>
      </c>
      <c r="F42" s="84">
        <f>IF('1. Questionnaire'!$E$5="PME",0.2,0.2)</f>
        <v>0.2</v>
      </c>
      <c r="G42" s="83" t="e">
        <f t="shared" si="14"/>
        <v>#DIV/0!</v>
      </c>
      <c r="H42" s="23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row>
    <row r="43" spans="1:37" x14ac:dyDescent="0.45">
      <c r="A43" s="50"/>
      <c r="B43" s="144" t="s">
        <v>351</v>
      </c>
      <c r="C43" s="144" t="s">
        <v>283</v>
      </c>
      <c r="D43" s="145" t="str">
        <f t="shared" si="13"/>
        <v>E3.Politiques</v>
      </c>
      <c r="E43" s="146" t="e">
        <f>AVERAGEIF('2. Pondération'!$B$10:$B$299,D43,'2. Pondération'!$F$10:$F$299)</f>
        <v>#DIV/0!</v>
      </c>
      <c r="F43" s="146">
        <f>IF('1. Questionnaire'!$E$5="PME",0.2,0.1)</f>
        <v>0.1</v>
      </c>
      <c r="G43" s="146" t="e">
        <f t="shared" si="14"/>
        <v>#DIV/0!</v>
      </c>
      <c r="H43" s="229" t="e">
        <f t="shared" ref="H43" si="17">SUM(G43:G46)</f>
        <v>#DIV/0!</v>
      </c>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row>
    <row r="44" spans="1:37" x14ac:dyDescent="0.45">
      <c r="A44" s="50"/>
      <c r="B44" s="144" t="s">
        <v>351</v>
      </c>
      <c r="C44" s="144" t="s">
        <v>284</v>
      </c>
      <c r="D44" s="145" t="str">
        <f t="shared" si="13"/>
        <v>E3.Gouvernance</v>
      </c>
      <c r="E44" s="146" t="e">
        <f>AVERAGEIF('2. Pondération'!$B$10:$B$299,D44,'2. Pondération'!$F$10:$F$299)</f>
        <v>#DIV/0!</v>
      </c>
      <c r="F44" s="146">
        <f>IF('1. Questionnaire'!$E$5="PME",0.1,0.1)</f>
        <v>0.1</v>
      </c>
      <c r="G44" s="146" t="e">
        <f t="shared" si="14"/>
        <v>#DIV/0!</v>
      </c>
      <c r="H44" s="229"/>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row>
    <row r="45" spans="1:37" x14ac:dyDescent="0.45">
      <c r="A45" s="50"/>
      <c r="B45" s="144" t="s">
        <v>351</v>
      </c>
      <c r="C45" s="144" t="s">
        <v>285</v>
      </c>
      <c r="D45" s="145" t="str">
        <f t="shared" si="13"/>
        <v>E3.Actions</v>
      </c>
      <c r="E45" s="146" t="e">
        <f>AVERAGEIF('2. Pondération'!$B$10:$B$299,D45,'2. Pondération'!$F$10:$F$299)</f>
        <v>#DIV/0!</v>
      </c>
      <c r="F45" s="146">
        <f>IF('1. Questionnaire'!$E$5="PME",0.5,0.6)</f>
        <v>0.6</v>
      </c>
      <c r="G45" s="146" t="e">
        <f t="shared" si="14"/>
        <v>#DIV/0!</v>
      </c>
      <c r="H45" s="229"/>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row>
    <row r="46" spans="1:37" x14ac:dyDescent="0.45">
      <c r="A46" s="50"/>
      <c r="B46" s="144" t="s">
        <v>351</v>
      </c>
      <c r="C46" s="147" t="s">
        <v>286</v>
      </c>
      <c r="D46" s="148" t="str">
        <f t="shared" si="13"/>
        <v>E3.Résultats</v>
      </c>
      <c r="E46" s="149" t="e">
        <f>AVERAGEIF('2. Pondération'!$B$10:$B$299,D46,'2. Pondération'!$F$10:$F$299)</f>
        <v>#DIV/0!</v>
      </c>
      <c r="F46" s="149">
        <f>IF('1. Questionnaire'!$E$5="PME",0.2,0.2)</f>
        <v>0.2</v>
      </c>
      <c r="G46" s="146" t="e">
        <f t="shared" si="14"/>
        <v>#DIV/0!</v>
      </c>
      <c r="H46" s="229"/>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row>
    <row r="47" spans="1:37" x14ac:dyDescent="0.45">
      <c r="A47" s="50"/>
      <c r="B47" s="44" t="s">
        <v>354</v>
      </c>
      <c r="C47" s="44" t="s">
        <v>283</v>
      </c>
      <c r="D47" s="69" t="str">
        <f t="shared" si="13"/>
        <v>E4.Politiques</v>
      </c>
      <c r="E47" s="83" t="e">
        <f>AVERAGEIF('2. Pondération'!$B$10:$B$299,D47,'2. Pondération'!$F$10:$F$299)</f>
        <v>#DIV/0!</v>
      </c>
      <c r="F47" s="83">
        <f>IF('1. Questionnaire'!$E$5="PME",0.2,0.1)</f>
        <v>0.1</v>
      </c>
      <c r="G47" s="83" t="e">
        <f t="shared" si="14"/>
        <v>#DIV/0!</v>
      </c>
      <c r="H47" s="230" t="e">
        <f t="shared" ref="H47" si="18">SUM(G47:G50)</f>
        <v>#DIV/0!</v>
      </c>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row>
    <row r="48" spans="1:37" x14ac:dyDescent="0.45">
      <c r="A48" s="50"/>
      <c r="B48" s="44" t="s">
        <v>354</v>
      </c>
      <c r="C48" s="44" t="s">
        <v>284</v>
      </c>
      <c r="D48" s="69" t="str">
        <f t="shared" si="13"/>
        <v>E4.Gouvernance</v>
      </c>
      <c r="E48" s="83" t="e">
        <f>AVERAGEIF('2. Pondération'!$B$10:$B$299,D48,'2. Pondération'!$F$10:$F$299)</f>
        <v>#DIV/0!</v>
      </c>
      <c r="F48" s="83">
        <f>IF('1. Questionnaire'!$E$5="PME",0.1,0.1)</f>
        <v>0.1</v>
      </c>
      <c r="G48" s="83" t="e">
        <f t="shared" si="14"/>
        <v>#DIV/0!</v>
      </c>
      <c r="H48" s="23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row>
    <row r="49" spans="1:37" x14ac:dyDescent="0.45">
      <c r="A49" s="50"/>
      <c r="B49" s="44" t="s">
        <v>354</v>
      </c>
      <c r="C49" s="44" t="s">
        <v>285</v>
      </c>
      <c r="D49" s="69" t="str">
        <f t="shared" si="13"/>
        <v>E4.Actions</v>
      </c>
      <c r="E49" s="83" t="e">
        <f>AVERAGEIF('2. Pondération'!$B$10:$B$299,D49,'2. Pondération'!$F$10:$F$299)</f>
        <v>#DIV/0!</v>
      </c>
      <c r="F49" s="83">
        <f>IF('1. Questionnaire'!$E$5="PME",0.5,0.6)</f>
        <v>0.6</v>
      </c>
      <c r="G49" s="83" t="e">
        <f t="shared" si="14"/>
        <v>#DIV/0!</v>
      </c>
      <c r="H49" s="23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row>
    <row r="50" spans="1:37" x14ac:dyDescent="0.45">
      <c r="A50" s="50"/>
      <c r="B50" s="44" t="s">
        <v>354</v>
      </c>
      <c r="C50" s="45" t="s">
        <v>286</v>
      </c>
      <c r="D50" s="70" t="str">
        <f t="shared" si="13"/>
        <v>E4.Résultats</v>
      </c>
      <c r="E50" s="84" t="e">
        <f>AVERAGEIF('2. Pondération'!$B$10:$B$299,D50,'2. Pondération'!$F$10:$F$299)</f>
        <v>#DIV/0!</v>
      </c>
      <c r="F50" s="84">
        <f>IF('1. Questionnaire'!$E$5="PME",0.2,0.2)</f>
        <v>0.2</v>
      </c>
      <c r="G50" s="83" t="e">
        <f t="shared" si="14"/>
        <v>#DIV/0!</v>
      </c>
      <c r="H50" s="23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row>
    <row r="51" spans="1:37" x14ac:dyDescent="0.45">
      <c r="A51" s="50"/>
      <c r="B51" s="144" t="s">
        <v>364</v>
      </c>
      <c r="C51" s="144" t="s">
        <v>283</v>
      </c>
      <c r="D51" s="145" t="str">
        <f t="shared" si="13"/>
        <v>E5.Politiques</v>
      </c>
      <c r="E51" s="146" t="e">
        <f>AVERAGEIF('2. Pondération'!$B$10:$B$299,D51,'2. Pondération'!$F$10:$F$299)</f>
        <v>#DIV/0!</v>
      </c>
      <c r="F51" s="146">
        <f>IF('1. Questionnaire'!$E$5="PME",0.2,0.1)</f>
        <v>0.1</v>
      </c>
      <c r="G51" s="146" t="e">
        <f t="shared" si="14"/>
        <v>#DIV/0!</v>
      </c>
      <c r="H51" s="229" t="e">
        <f t="shared" ref="H51" si="19">SUM(G51:G54)</f>
        <v>#DIV/0!</v>
      </c>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row>
    <row r="52" spans="1:37" x14ac:dyDescent="0.45">
      <c r="A52" s="50"/>
      <c r="B52" s="144" t="s">
        <v>364</v>
      </c>
      <c r="C52" s="144" t="s">
        <v>284</v>
      </c>
      <c r="D52" s="145" t="str">
        <f t="shared" si="13"/>
        <v>E5.Gouvernance</v>
      </c>
      <c r="E52" s="146" t="e">
        <f>AVERAGEIF('2. Pondération'!$B$10:$B$299,D52,'2. Pondération'!$F$10:$F$299)</f>
        <v>#DIV/0!</v>
      </c>
      <c r="F52" s="146">
        <f>IF('1. Questionnaire'!$E$5="PME",0.1,0.1)</f>
        <v>0.1</v>
      </c>
      <c r="G52" s="146" t="e">
        <f t="shared" si="14"/>
        <v>#DIV/0!</v>
      </c>
      <c r="H52" s="229"/>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row>
    <row r="53" spans="1:37" x14ac:dyDescent="0.45">
      <c r="A53" s="50"/>
      <c r="B53" s="144" t="s">
        <v>364</v>
      </c>
      <c r="C53" s="144" t="s">
        <v>285</v>
      </c>
      <c r="D53" s="145" t="str">
        <f t="shared" si="13"/>
        <v>E5.Actions</v>
      </c>
      <c r="E53" s="146" t="e">
        <f>AVERAGEIF('2. Pondération'!$B$10:$B$299,D53,'2. Pondération'!$F$10:$F$299)</f>
        <v>#DIV/0!</v>
      </c>
      <c r="F53" s="146">
        <f>IF('1. Questionnaire'!$E$5="PME",0.5,0.6)</f>
        <v>0.6</v>
      </c>
      <c r="G53" s="146" t="e">
        <f t="shared" si="14"/>
        <v>#DIV/0!</v>
      </c>
      <c r="H53" s="229"/>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row>
    <row r="54" spans="1:37" x14ac:dyDescent="0.45">
      <c r="A54" s="50"/>
      <c r="B54" s="144" t="s">
        <v>364</v>
      </c>
      <c r="C54" s="147" t="s">
        <v>286</v>
      </c>
      <c r="D54" s="148" t="str">
        <f t="shared" si="13"/>
        <v>E5.Résultats</v>
      </c>
      <c r="E54" s="149" t="e">
        <f>AVERAGEIF('2. Pondération'!$B$10:$B$299,D54,'2. Pondération'!$F$10:$F$299)</f>
        <v>#DIV/0!</v>
      </c>
      <c r="F54" s="149">
        <f>IF('1. Questionnaire'!$E$5="PME",0.2,0.2)</f>
        <v>0.2</v>
      </c>
      <c r="G54" s="146" t="e">
        <f t="shared" si="14"/>
        <v>#DIV/0!</v>
      </c>
      <c r="H54" s="229"/>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row>
    <row r="55" spans="1:37" x14ac:dyDescent="0.45">
      <c r="A55" s="50"/>
      <c r="B55" s="50"/>
      <c r="C55" s="50"/>
      <c r="D55" s="150"/>
      <c r="E55" s="57"/>
      <c r="F55" s="188"/>
      <c r="G55" s="57"/>
      <c r="H55" s="57"/>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row>
    <row r="56" spans="1:37" x14ac:dyDescent="0.45">
      <c r="A56" s="50"/>
      <c r="B56" s="50"/>
      <c r="C56" s="50"/>
      <c r="D56" s="50"/>
      <c r="E56" s="50"/>
      <c r="F56" s="19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row>
    <row r="57" spans="1:37" x14ac:dyDescent="0.45">
      <c r="A57" s="50"/>
      <c r="B57" s="50"/>
      <c r="C57" s="50"/>
      <c r="D57" s="50"/>
      <c r="E57" s="50"/>
      <c r="F57" s="19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row>
    <row r="58" spans="1:37" x14ac:dyDescent="0.45">
      <c r="A58" s="50"/>
      <c r="B58" s="50"/>
      <c r="C58" s="50"/>
      <c r="D58" s="50"/>
      <c r="E58" s="50"/>
      <c r="F58" s="19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row>
    <row r="59" spans="1:37" x14ac:dyDescent="0.45">
      <c r="A59" s="50"/>
      <c r="B59" s="50"/>
      <c r="C59" s="50"/>
      <c r="D59" s="50"/>
      <c r="E59" s="50"/>
      <c r="F59" s="19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row>
    <row r="60" spans="1:37" x14ac:dyDescent="0.45">
      <c r="A60" s="50"/>
      <c r="B60" s="50"/>
      <c r="C60" s="50"/>
      <c r="D60" s="50"/>
      <c r="E60" s="50"/>
      <c r="F60" s="19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row>
    <row r="61" spans="1:37" x14ac:dyDescent="0.45">
      <c r="A61" s="50"/>
      <c r="B61" s="50"/>
      <c r="C61" s="50"/>
      <c r="D61" s="50"/>
      <c r="E61" s="50"/>
      <c r="F61" s="19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row>
    <row r="62" spans="1:37" x14ac:dyDescent="0.45">
      <c r="A62" s="50"/>
      <c r="B62" s="50"/>
      <c r="C62" s="50"/>
      <c r="D62" s="50"/>
      <c r="E62" s="50"/>
      <c r="F62" s="19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row>
    <row r="63" spans="1:37" x14ac:dyDescent="0.45">
      <c r="A63" s="50"/>
      <c r="B63" s="50"/>
      <c r="C63" s="50"/>
      <c r="D63" s="50"/>
      <c r="E63" s="50"/>
      <c r="F63" s="19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row>
    <row r="64" spans="1:37" x14ac:dyDescent="0.45">
      <c r="A64" s="50"/>
      <c r="B64" s="50"/>
      <c r="C64" s="50"/>
      <c r="D64" s="50"/>
      <c r="E64" s="50"/>
      <c r="F64" s="19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row>
    <row r="65" spans="1:37" ht="21" x14ac:dyDescent="0.45">
      <c r="A65" s="50"/>
      <c r="B65" s="50"/>
      <c r="C65" s="50"/>
      <c r="D65" s="150"/>
      <c r="E65" s="194" t="s">
        <v>290</v>
      </c>
      <c r="F65" s="195" t="s">
        <v>281</v>
      </c>
      <c r="G65" s="194" t="s">
        <v>314</v>
      </c>
      <c r="H65" s="194" t="s">
        <v>315</v>
      </c>
      <c r="I65" s="50"/>
      <c r="J65" s="50"/>
      <c r="K65" s="50"/>
      <c r="L65" s="158" t="s">
        <v>283</v>
      </c>
      <c r="M65" s="158" t="s">
        <v>284</v>
      </c>
      <c r="N65" s="158" t="s">
        <v>285</v>
      </c>
      <c r="O65" s="161" t="s">
        <v>286</v>
      </c>
      <c r="P65" s="162" t="s">
        <v>437</v>
      </c>
      <c r="Q65" s="158" t="s">
        <v>435</v>
      </c>
      <c r="R65" s="163" t="s">
        <v>314</v>
      </c>
      <c r="S65" s="158" t="s">
        <v>439</v>
      </c>
      <c r="T65" s="50"/>
      <c r="U65" s="50"/>
      <c r="V65" s="50"/>
      <c r="W65" s="50"/>
      <c r="X65" s="50"/>
      <c r="Y65" s="50"/>
      <c r="Z65" s="50"/>
      <c r="AA65" s="50"/>
      <c r="AB65" s="50"/>
      <c r="AC65" s="50"/>
      <c r="AD65" s="50"/>
      <c r="AE65" s="50"/>
      <c r="AF65" s="50"/>
      <c r="AG65" s="50"/>
      <c r="AH65" s="50"/>
      <c r="AI65" s="50"/>
      <c r="AJ65" s="50"/>
      <c r="AK65" s="50"/>
    </row>
    <row r="66" spans="1:37" ht="14.25" customHeight="1" x14ac:dyDescent="0.45">
      <c r="A66" s="50"/>
      <c r="B66" s="164" t="s">
        <v>369</v>
      </c>
      <c r="C66" s="164" t="s">
        <v>283</v>
      </c>
      <c r="D66" s="165" t="str">
        <f>CONCATENATE(B66,C66)</f>
        <v>G1.Politiques</v>
      </c>
      <c r="E66" s="166" t="e">
        <f>AVERAGEIF('2. Pondération'!$B$10:$B$299,D66,'2. Pondération'!$F$10:$F$299)</f>
        <v>#DIV/0!</v>
      </c>
      <c r="F66" s="166">
        <f>IF('1. Questionnaire'!$E$5="PME",0.2,0.1)</f>
        <v>0.1</v>
      </c>
      <c r="G66" s="166" t="e">
        <f>F66*E66</f>
        <v>#DIV/0!</v>
      </c>
      <c r="H66" s="231" t="e">
        <f>SUM(G66:G69)</f>
        <v>#DIV/0!</v>
      </c>
      <c r="I66" s="50"/>
      <c r="J66" s="158" t="s">
        <v>369</v>
      </c>
      <c r="K66" s="159" t="str">
        <f>VLOOKUP(J66,'1. Questionnaire'!B:D,3,FALSE)</f>
        <v xml:space="preserve">Stratégie RSE </v>
      </c>
      <c r="L66" s="73" t="e">
        <f t="shared" ref="L66:L70" si="20">E66</f>
        <v>#DIV/0!</v>
      </c>
      <c r="M66" s="73" t="e">
        <f t="shared" ref="M66:M70" si="21">E67</f>
        <v>#DIV/0!</v>
      </c>
      <c r="N66" s="73" t="e">
        <f t="shared" ref="N66:N70" si="22">E68</f>
        <v>#DIV/0!</v>
      </c>
      <c r="O66" s="73" t="e">
        <f t="shared" ref="O66:O70" si="23">E69</f>
        <v>#DIV/0!</v>
      </c>
      <c r="P66" s="175" t="e">
        <f>H66</f>
        <v>#DIV/0!</v>
      </c>
      <c r="Q66" s="197">
        <v>0.15</v>
      </c>
      <c r="R66" s="73" t="e">
        <f>P66*Q66</f>
        <v>#DIV/0!</v>
      </c>
      <c r="S66" s="236" t="e">
        <f>SUM(R66:R71)</f>
        <v>#DIV/0!</v>
      </c>
      <c r="T66" s="50"/>
      <c r="U66" s="50"/>
      <c r="V66" s="50"/>
      <c r="W66" s="50"/>
      <c r="X66" s="50"/>
      <c r="Y66" s="50"/>
      <c r="Z66" s="50"/>
      <c r="AA66" s="50"/>
      <c r="AB66" s="50"/>
      <c r="AC66" s="50"/>
      <c r="AD66" s="50"/>
      <c r="AE66" s="50"/>
      <c r="AF66" s="50"/>
      <c r="AG66" s="50"/>
      <c r="AH66" s="50"/>
      <c r="AI66" s="50"/>
      <c r="AJ66" s="50"/>
      <c r="AK66" s="50"/>
    </row>
    <row r="67" spans="1:37" ht="14.25" customHeight="1" x14ac:dyDescent="0.45">
      <c r="A67" s="50"/>
      <c r="B67" s="164" t="s">
        <v>369</v>
      </c>
      <c r="C67" s="164" t="s">
        <v>284</v>
      </c>
      <c r="D67" s="165" t="str">
        <f t="shared" ref="D67:D89" si="24">CONCATENATE(B67,C67)</f>
        <v>G1.Gouvernance</v>
      </c>
      <c r="E67" s="166" t="e">
        <f>AVERAGEIF('2. Pondération'!$B$10:$B$299,D67,'2. Pondération'!$F$10:$F$299)</f>
        <v>#DIV/0!</v>
      </c>
      <c r="F67" s="166">
        <f>IF('1. Questionnaire'!$E$5="PME",0.1,0.1)</f>
        <v>0.1</v>
      </c>
      <c r="G67" s="166" t="e">
        <f t="shared" ref="G67:G89" si="25">F67*E67</f>
        <v>#DIV/0!</v>
      </c>
      <c r="H67" s="231"/>
      <c r="I67" s="50"/>
      <c r="J67" s="158" t="s">
        <v>429</v>
      </c>
      <c r="K67" s="159" t="str">
        <f>VLOOKUP(J67,'1. Questionnaire'!B:D,3,FALSE)</f>
        <v>Éthique</v>
      </c>
      <c r="L67" s="73" t="e">
        <f t="shared" si="20"/>
        <v>#DIV/0!</v>
      </c>
      <c r="M67" s="73" t="e">
        <f t="shared" si="21"/>
        <v>#DIV/0!</v>
      </c>
      <c r="N67" s="73" t="e">
        <f t="shared" si="22"/>
        <v>#DIV/0!</v>
      </c>
      <c r="O67" s="73" t="e">
        <f t="shared" si="23"/>
        <v>#DIV/0!</v>
      </c>
      <c r="P67" s="175" t="e">
        <f>H70</f>
        <v>#DIV/0!</v>
      </c>
      <c r="Q67" s="197">
        <v>0.15</v>
      </c>
      <c r="R67" s="73" t="e">
        <f t="shared" ref="R67:R71" si="26">P67*Q67</f>
        <v>#DIV/0!</v>
      </c>
      <c r="S67" s="236"/>
      <c r="T67" s="50"/>
      <c r="U67" s="50"/>
      <c r="V67" s="50"/>
      <c r="W67" s="50"/>
      <c r="X67" s="50"/>
      <c r="Y67" s="50"/>
      <c r="Z67" s="50"/>
      <c r="AA67" s="50"/>
      <c r="AB67" s="50"/>
      <c r="AC67" s="50"/>
      <c r="AD67" s="50"/>
      <c r="AE67" s="50"/>
      <c r="AF67" s="50"/>
      <c r="AG67" s="50"/>
      <c r="AH67" s="50"/>
      <c r="AI67" s="50"/>
      <c r="AJ67" s="50"/>
      <c r="AK67" s="50"/>
    </row>
    <row r="68" spans="1:37" ht="14.25" customHeight="1" x14ac:dyDescent="0.45">
      <c r="A68" s="50"/>
      <c r="B68" s="164" t="s">
        <v>369</v>
      </c>
      <c r="C68" s="164" t="s">
        <v>285</v>
      </c>
      <c r="D68" s="165" t="str">
        <f t="shared" si="24"/>
        <v>G1.Actions</v>
      </c>
      <c r="E68" s="166" t="e">
        <f>AVERAGEIF('2. Pondération'!$B$10:$B$299,D68,'2. Pondération'!$F$10:$F$299)</f>
        <v>#DIV/0!</v>
      </c>
      <c r="F68" s="166">
        <f>IF('1. Questionnaire'!$E$5="PME",0.5,0.6)</f>
        <v>0.6</v>
      </c>
      <c r="G68" s="166" t="e">
        <f t="shared" si="25"/>
        <v>#DIV/0!</v>
      </c>
      <c r="H68" s="231"/>
      <c r="I68" s="50"/>
      <c r="J68" s="158" t="s">
        <v>430</v>
      </c>
      <c r="K68" s="159" t="str">
        <f>VLOOKUP(J68,'1. Questionnaire'!B:D,3,FALSE)</f>
        <v xml:space="preserve">Cybersécurité </v>
      </c>
      <c r="L68" s="73" t="e">
        <f t="shared" si="20"/>
        <v>#DIV/0!</v>
      </c>
      <c r="M68" s="73" t="e">
        <f t="shared" si="21"/>
        <v>#DIV/0!</v>
      </c>
      <c r="N68" s="73" t="e">
        <f t="shared" si="22"/>
        <v>#DIV/0!</v>
      </c>
      <c r="O68" s="73" t="e">
        <f t="shared" si="23"/>
        <v>#DIV/0!</v>
      </c>
      <c r="P68" s="175" t="e">
        <f>H74</f>
        <v>#DIV/0!</v>
      </c>
      <c r="Q68" s="197">
        <v>0.3</v>
      </c>
      <c r="R68" s="73" t="e">
        <f t="shared" si="26"/>
        <v>#DIV/0!</v>
      </c>
      <c r="S68" s="236"/>
      <c r="T68" s="50"/>
      <c r="U68" s="50"/>
      <c r="V68" s="50"/>
      <c r="W68" s="50"/>
      <c r="X68" s="50"/>
      <c r="Y68" s="50"/>
      <c r="Z68" s="50"/>
      <c r="AA68" s="50"/>
      <c r="AB68" s="50"/>
      <c r="AC68" s="50"/>
      <c r="AD68" s="50"/>
      <c r="AE68" s="50"/>
      <c r="AF68" s="50"/>
      <c r="AG68" s="50"/>
      <c r="AH68" s="50"/>
      <c r="AI68" s="50"/>
      <c r="AJ68" s="50"/>
      <c r="AK68" s="50"/>
    </row>
    <row r="69" spans="1:37" ht="14.25" customHeight="1" x14ac:dyDescent="0.45">
      <c r="A69" s="50"/>
      <c r="B69" s="164" t="s">
        <v>369</v>
      </c>
      <c r="C69" s="167" t="s">
        <v>286</v>
      </c>
      <c r="D69" s="168" t="str">
        <f t="shared" si="24"/>
        <v>G1.Résultats</v>
      </c>
      <c r="E69" s="169" t="e">
        <f>AVERAGEIF('2. Pondération'!$B$10:$B$299,D69,'2. Pondération'!$F$10:$F$299)</f>
        <v>#DIV/0!</v>
      </c>
      <c r="F69" s="169">
        <f>IF('1. Questionnaire'!$E$5="PME",0.2,0.2)</f>
        <v>0.2</v>
      </c>
      <c r="G69" s="166" t="e">
        <f t="shared" si="25"/>
        <v>#DIV/0!</v>
      </c>
      <c r="H69" s="231"/>
      <c r="I69" s="50"/>
      <c r="J69" s="158" t="s">
        <v>431</v>
      </c>
      <c r="K69" s="159" t="str">
        <f>VLOOKUP(J69,'1. Questionnaire'!B:D,3,FALSE)</f>
        <v xml:space="preserve">Satisfaction clients et qualité et sécurité des produits </v>
      </c>
      <c r="L69" s="73" t="e">
        <f t="shared" si="20"/>
        <v>#DIV/0!</v>
      </c>
      <c r="M69" s="73" t="e">
        <f t="shared" si="21"/>
        <v>#DIV/0!</v>
      </c>
      <c r="N69" s="73" t="e">
        <f t="shared" si="22"/>
        <v>#DIV/0!</v>
      </c>
      <c r="O69" s="73" t="e">
        <f t="shared" si="23"/>
        <v>#DIV/0!</v>
      </c>
      <c r="P69" s="175" t="e">
        <f>H78</f>
        <v>#DIV/0!</v>
      </c>
      <c r="Q69" s="197">
        <v>0.2</v>
      </c>
      <c r="R69" s="73" t="e">
        <f t="shared" si="26"/>
        <v>#DIV/0!</v>
      </c>
      <c r="S69" s="236"/>
      <c r="T69" s="50"/>
      <c r="U69" s="50"/>
      <c r="V69" s="50"/>
      <c r="W69" s="50"/>
      <c r="X69" s="50"/>
      <c r="Y69" s="50"/>
      <c r="Z69" s="50"/>
      <c r="AA69" s="50"/>
      <c r="AB69" s="50"/>
      <c r="AC69" s="50"/>
      <c r="AD69" s="50"/>
      <c r="AE69" s="50"/>
      <c r="AF69" s="50"/>
      <c r="AG69" s="50"/>
      <c r="AH69" s="50"/>
      <c r="AI69" s="50"/>
      <c r="AJ69" s="50"/>
      <c r="AK69" s="50"/>
    </row>
    <row r="70" spans="1:37" ht="14.25" customHeight="1" x14ac:dyDescent="0.45">
      <c r="A70" s="50"/>
      <c r="B70" s="44" t="s">
        <v>429</v>
      </c>
      <c r="C70" s="44" t="s">
        <v>283</v>
      </c>
      <c r="D70" s="69" t="str">
        <f t="shared" si="24"/>
        <v>G2.Politiques</v>
      </c>
      <c r="E70" s="83" t="e">
        <f>AVERAGEIF('2. Pondération'!$B$10:$B$299,D70,'2. Pondération'!$F$10:$F$299)</f>
        <v>#DIV/0!</v>
      </c>
      <c r="F70" s="83">
        <f>IF('1. Questionnaire'!$E$5="PME",0.2,0.1)</f>
        <v>0.1</v>
      </c>
      <c r="G70" s="83" t="e">
        <f t="shared" si="25"/>
        <v>#DIV/0!</v>
      </c>
      <c r="H70" s="230" t="e">
        <f t="shared" ref="H70" si="27">SUM(G70:G73)</f>
        <v>#DIV/0!</v>
      </c>
      <c r="I70" s="50"/>
      <c r="J70" s="158" t="s">
        <v>432</v>
      </c>
      <c r="K70" s="159" t="str">
        <f>VLOOKUP(J70,'1. Questionnaire'!B:D,3,FALSE)</f>
        <v xml:space="preserve">Achats responsables </v>
      </c>
      <c r="L70" s="73" t="e">
        <f t="shared" si="20"/>
        <v>#DIV/0!</v>
      </c>
      <c r="M70" s="73" t="e">
        <f t="shared" si="21"/>
        <v>#DIV/0!</v>
      </c>
      <c r="N70" s="73" t="e">
        <f t="shared" si="22"/>
        <v>#DIV/0!</v>
      </c>
      <c r="O70" s="73" t="e">
        <f t="shared" si="23"/>
        <v>#DIV/0!</v>
      </c>
      <c r="P70" s="175" t="e">
        <f>H82</f>
        <v>#DIV/0!</v>
      </c>
      <c r="Q70" s="197">
        <v>0.15</v>
      </c>
      <c r="R70" s="73" t="e">
        <f t="shared" si="26"/>
        <v>#DIV/0!</v>
      </c>
      <c r="S70" s="236"/>
      <c r="T70" s="50"/>
      <c r="U70" s="50"/>
      <c r="V70" s="50"/>
      <c r="W70" s="50"/>
      <c r="X70" s="50"/>
      <c r="Y70" s="50"/>
      <c r="Z70" s="50"/>
      <c r="AA70" s="50"/>
      <c r="AB70" s="50"/>
      <c r="AC70" s="50"/>
      <c r="AD70" s="50"/>
      <c r="AE70" s="50"/>
      <c r="AF70" s="50"/>
      <c r="AG70" s="50"/>
      <c r="AH70" s="50"/>
      <c r="AI70" s="50"/>
      <c r="AJ70" s="50"/>
      <c r="AK70" s="50"/>
    </row>
    <row r="71" spans="1:37" ht="14.25" customHeight="1" x14ac:dyDescent="0.45">
      <c r="A71" s="50"/>
      <c r="B71" s="44" t="s">
        <v>429</v>
      </c>
      <c r="C71" s="44" t="s">
        <v>284</v>
      </c>
      <c r="D71" s="69" t="str">
        <f t="shared" si="24"/>
        <v>G2.Gouvernance</v>
      </c>
      <c r="E71" s="83" t="e">
        <f>AVERAGEIF('2. Pondération'!$B$10:$B$299,D71,'2. Pondération'!$F$10:$F$299)</f>
        <v>#DIV/0!</v>
      </c>
      <c r="F71" s="83">
        <f>IF('1. Questionnaire'!$E$5="PME",0.1,0.1)</f>
        <v>0.1</v>
      </c>
      <c r="G71" s="83" t="e">
        <f t="shared" si="25"/>
        <v>#DIV/0!</v>
      </c>
      <c r="H71" s="230"/>
      <c r="I71" s="50"/>
      <c r="J71" s="158" t="s">
        <v>433</v>
      </c>
      <c r="K71" s="159" t="str">
        <f>VLOOKUP(J71,'1. Questionnaire'!B:D,3,FALSE)</f>
        <v xml:space="preserve">Partenariats et mécénat </v>
      </c>
      <c r="L71" s="73" t="e">
        <f>G86</f>
        <v>#DIV/0!</v>
      </c>
      <c r="M71" s="73" t="e">
        <f>G87</f>
        <v>#DIV/0!</v>
      </c>
      <c r="N71" s="73" t="e">
        <f>G88</f>
        <v>#DIV/0!</v>
      </c>
      <c r="O71" s="73" t="e">
        <f>G89</f>
        <v>#DIV/0!</v>
      </c>
      <c r="P71" s="175" t="e">
        <f>H86</f>
        <v>#DIV/0!</v>
      </c>
      <c r="Q71" s="197">
        <v>0.05</v>
      </c>
      <c r="R71" s="73" t="e">
        <f t="shared" si="26"/>
        <v>#DIV/0!</v>
      </c>
      <c r="S71" s="236"/>
      <c r="T71" s="50"/>
      <c r="U71" s="50"/>
      <c r="V71" s="50"/>
      <c r="W71" s="50"/>
      <c r="X71" s="50"/>
      <c r="Y71" s="50"/>
      <c r="Z71" s="50"/>
      <c r="AA71" s="50"/>
      <c r="AB71" s="50"/>
      <c r="AC71" s="50"/>
      <c r="AD71" s="50"/>
      <c r="AE71" s="50"/>
      <c r="AF71" s="50"/>
      <c r="AG71" s="50"/>
      <c r="AH71" s="50"/>
      <c r="AI71" s="50"/>
      <c r="AJ71" s="50"/>
      <c r="AK71" s="50"/>
    </row>
    <row r="72" spans="1:37" x14ac:dyDescent="0.45">
      <c r="A72" s="50"/>
      <c r="B72" s="44" t="s">
        <v>429</v>
      </c>
      <c r="C72" s="44" t="s">
        <v>285</v>
      </c>
      <c r="D72" s="69" t="str">
        <f t="shared" si="24"/>
        <v>G2.Actions</v>
      </c>
      <c r="E72" s="83" t="e">
        <f>AVERAGEIF('2. Pondération'!$B$10:$B$299,D72,'2. Pondération'!$F$10:$F$299)</f>
        <v>#DIV/0!</v>
      </c>
      <c r="F72" s="83">
        <f>IF('1. Questionnaire'!$E$5="PME",0.5,0.6)</f>
        <v>0.6</v>
      </c>
      <c r="G72" s="83" t="e">
        <f t="shared" si="25"/>
        <v>#DIV/0!</v>
      </c>
      <c r="H72" s="230"/>
      <c r="I72" s="50"/>
      <c r="J72" s="129"/>
      <c r="K72" s="160" t="s">
        <v>438</v>
      </c>
      <c r="L72" s="175" t="e">
        <f>AVERAGE(E66,E70,E74,E78,E82,E86)</f>
        <v>#DIV/0!</v>
      </c>
      <c r="M72" s="175" t="e">
        <f>AVERAGE(E67,E71,E75,E79,E83,E87)</f>
        <v>#DIV/0!</v>
      </c>
      <c r="N72" s="175" t="e">
        <f>AVERAGE(E68,E72,E76,E80,E84,E88)</f>
        <v>#DIV/0!</v>
      </c>
      <c r="O72" s="175" t="e">
        <f>AVERAGE(E69,E73,E81,E77,E85,E89)</f>
        <v>#DIV/0!</v>
      </c>
      <c r="P72" s="50"/>
      <c r="Q72" s="196"/>
      <c r="R72" s="50"/>
      <c r="S72" s="50"/>
      <c r="T72" s="50"/>
      <c r="U72" s="50"/>
      <c r="V72" s="50"/>
      <c r="W72" s="50"/>
      <c r="X72" s="50"/>
      <c r="Y72" s="50"/>
      <c r="Z72" s="50"/>
      <c r="AA72" s="50"/>
      <c r="AB72" s="50"/>
      <c r="AC72" s="50"/>
      <c r="AD72" s="50"/>
      <c r="AE72" s="50"/>
      <c r="AF72" s="50"/>
      <c r="AG72" s="50"/>
      <c r="AH72" s="50"/>
      <c r="AI72" s="50"/>
      <c r="AJ72" s="50"/>
      <c r="AK72" s="50"/>
    </row>
    <row r="73" spans="1:37" x14ac:dyDescent="0.45">
      <c r="A73" s="50"/>
      <c r="B73" s="44" t="s">
        <v>429</v>
      </c>
      <c r="C73" s="45" t="s">
        <v>286</v>
      </c>
      <c r="D73" s="70" t="str">
        <f t="shared" si="24"/>
        <v>G2.Résultats</v>
      </c>
      <c r="E73" s="84" t="e">
        <f>AVERAGEIF('2. Pondération'!$B$10:$B$299,D73,'2. Pondération'!$F$10:$F$299)</f>
        <v>#DIV/0!</v>
      </c>
      <c r="F73" s="84">
        <f>IF('1. Questionnaire'!$E$5="PME",0.2,0.2)</f>
        <v>0.2</v>
      </c>
      <c r="G73" s="83" t="e">
        <f t="shared" si="25"/>
        <v>#DIV/0!</v>
      </c>
      <c r="H73" s="23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row>
    <row r="74" spans="1:37" x14ac:dyDescent="0.45">
      <c r="A74" s="50"/>
      <c r="B74" s="164" t="s">
        <v>430</v>
      </c>
      <c r="C74" s="164" t="s">
        <v>283</v>
      </c>
      <c r="D74" s="165" t="str">
        <f t="shared" si="24"/>
        <v>G3.Politiques</v>
      </c>
      <c r="E74" s="166" t="e">
        <f>AVERAGEIF('2. Pondération'!$B$10:$B$299,D74,'2. Pondération'!$F$10:$F$299)</f>
        <v>#DIV/0!</v>
      </c>
      <c r="F74" s="166">
        <f>IF('1. Questionnaire'!$E$5="PME",0.2,0.1)</f>
        <v>0.1</v>
      </c>
      <c r="G74" s="166" t="e">
        <f t="shared" si="25"/>
        <v>#DIV/0!</v>
      </c>
      <c r="H74" s="231" t="e">
        <f t="shared" ref="H74" si="28">SUM(G74:G77)</f>
        <v>#DIV/0!</v>
      </c>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row>
    <row r="75" spans="1:37" x14ac:dyDescent="0.45">
      <c r="A75" s="50"/>
      <c r="B75" s="164" t="s">
        <v>430</v>
      </c>
      <c r="C75" s="164" t="s">
        <v>284</v>
      </c>
      <c r="D75" s="165" t="str">
        <f t="shared" si="24"/>
        <v>G3.Gouvernance</v>
      </c>
      <c r="E75" s="166" t="e">
        <f>AVERAGEIF('2. Pondération'!$B$10:$B$299,D75,'2. Pondération'!$F$10:$F$299)</f>
        <v>#DIV/0!</v>
      </c>
      <c r="F75" s="166">
        <f>IF('1. Questionnaire'!$E$5="PME",0.1,0.1)</f>
        <v>0.1</v>
      </c>
      <c r="G75" s="166" t="e">
        <f t="shared" si="25"/>
        <v>#DIV/0!</v>
      </c>
      <c r="H75" s="231"/>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row>
    <row r="76" spans="1:37" x14ac:dyDescent="0.45">
      <c r="A76" s="50"/>
      <c r="B76" s="164" t="s">
        <v>430</v>
      </c>
      <c r="C76" s="164" t="s">
        <v>285</v>
      </c>
      <c r="D76" s="165" t="str">
        <f t="shared" si="24"/>
        <v>G3.Actions</v>
      </c>
      <c r="E76" s="166" t="e">
        <f>AVERAGEIF('2. Pondération'!$B$10:$B$299,D76,'2. Pondération'!$F$10:$F$299)</f>
        <v>#DIV/0!</v>
      </c>
      <c r="F76" s="166">
        <f>IF('1. Questionnaire'!$E$5="PME",0.5,0.6)</f>
        <v>0.6</v>
      </c>
      <c r="G76" s="166" t="e">
        <f t="shared" si="25"/>
        <v>#DIV/0!</v>
      </c>
      <c r="H76" s="231"/>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row>
    <row r="77" spans="1:37" x14ac:dyDescent="0.45">
      <c r="A77" s="50"/>
      <c r="B77" s="164" t="s">
        <v>430</v>
      </c>
      <c r="C77" s="167" t="s">
        <v>286</v>
      </c>
      <c r="D77" s="168" t="str">
        <f t="shared" si="24"/>
        <v>G3.Résultats</v>
      </c>
      <c r="E77" s="169" t="e">
        <f>AVERAGEIF('2. Pondération'!$B$10:$B$299,D77,'2. Pondération'!$F$10:$F$299)</f>
        <v>#DIV/0!</v>
      </c>
      <c r="F77" s="169">
        <f>IF('1. Questionnaire'!$E$5="PME",0.2,0.2)</f>
        <v>0.2</v>
      </c>
      <c r="G77" s="166" t="e">
        <f t="shared" si="25"/>
        <v>#DIV/0!</v>
      </c>
      <c r="H77" s="231"/>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row>
    <row r="78" spans="1:37" x14ac:dyDescent="0.45">
      <c r="A78" s="50"/>
      <c r="B78" s="44" t="s">
        <v>431</v>
      </c>
      <c r="C78" s="44" t="s">
        <v>283</v>
      </c>
      <c r="D78" s="69" t="str">
        <f t="shared" si="24"/>
        <v>G4.Politiques</v>
      </c>
      <c r="E78" s="83" t="e">
        <f>AVERAGEIF('2. Pondération'!$B$10:$B$299,D78,'2. Pondération'!$F$10:$F$299)</f>
        <v>#DIV/0!</v>
      </c>
      <c r="F78" s="83">
        <f>IF('1. Questionnaire'!$E$5="PME",0.2,0.1)</f>
        <v>0.1</v>
      </c>
      <c r="G78" s="83" t="e">
        <f t="shared" si="25"/>
        <v>#DIV/0!</v>
      </c>
      <c r="H78" s="230" t="e">
        <f t="shared" ref="H78" si="29">SUM(G78:G81)</f>
        <v>#DIV/0!</v>
      </c>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row>
    <row r="79" spans="1:37" x14ac:dyDescent="0.45">
      <c r="A79" s="50"/>
      <c r="B79" s="44" t="s">
        <v>431</v>
      </c>
      <c r="C79" s="44" t="s">
        <v>284</v>
      </c>
      <c r="D79" s="69" t="str">
        <f t="shared" si="24"/>
        <v>G4.Gouvernance</v>
      </c>
      <c r="E79" s="83" t="e">
        <f>AVERAGEIF('2. Pondération'!$B$10:$B$299,D79,'2. Pondération'!$F$10:$F$299)</f>
        <v>#DIV/0!</v>
      </c>
      <c r="F79" s="83">
        <f>IF('1. Questionnaire'!$E$5="PME",0.1,0.1)</f>
        <v>0.1</v>
      </c>
      <c r="G79" s="83" t="e">
        <f t="shared" si="25"/>
        <v>#DIV/0!</v>
      </c>
      <c r="H79" s="23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row>
    <row r="80" spans="1:37" x14ac:dyDescent="0.45">
      <c r="A80" s="50"/>
      <c r="B80" s="44" t="s">
        <v>431</v>
      </c>
      <c r="C80" s="44" t="s">
        <v>285</v>
      </c>
      <c r="D80" s="69" t="str">
        <f t="shared" si="24"/>
        <v>G4.Actions</v>
      </c>
      <c r="E80" s="83" t="e">
        <f>AVERAGEIF('2. Pondération'!$B$10:$B$299,D80,'2. Pondération'!$F$10:$F$299)</f>
        <v>#DIV/0!</v>
      </c>
      <c r="F80" s="83">
        <f>IF('1. Questionnaire'!$E$5="PME",0.5,0.6)</f>
        <v>0.6</v>
      </c>
      <c r="G80" s="83" t="e">
        <f t="shared" si="25"/>
        <v>#DIV/0!</v>
      </c>
      <c r="H80" s="23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row>
    <row r="81" spans="1:37" x14ac:dyDescent="0.45">
      <c r="A81" s="50"/>
      <c r="B81" s="44" t="s">
        <v>431</v>
      </c>
      <c r="C81" s="45" t="s">
        <v>286</v>
      </c>
      <c r="D81" s="70" t="str">
        <f t="shared" si="24"/>
        <v>G4.Résultats</v>
      </c>
      <c r="E81" s="84" t="e">
        <f>AVERAGEIF('2. Pondération'!$B$10:$B$299,D81,'2. Pondération'!$F$10:$F$299)</f>
        <v>#DIV/0!</v>
      </c>
      <c r="F81" s="84">
        <f>IF('1. Questionnaire'!$E$5="PME",0.2,0.2)</f>
        <v>0.2</v>
      </c>
      <c r="G81" s="83" t="e">
        <f t="shared" si="25"/>
        <v>#DIV/0!</v>
      </c>
      <c r="H81" s="23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row>
    <row r="82" spans="1:37" x14ac:dyDescent="0.45">
      <c r="A82" s="50"/>
      <c r="B82" s="164" t="s">
        <v>432</v>
      </c>
      <c r="C82" s="164" t="s">
        <v>283</v>
      </c>
      <c r="D82" s="165" t="str">
        <f t="shared" si="24"/>
        <v>G5.Politiques</v>
      </c>
      <c r="E82" s="166" t="e">
        <f>AVERAGEIF('2. Pondération'!$B$10:$B$299,D82,'2. Pondération'!$F$10:$F$299)</f>
        <v>#DIV/0!</v>
      </c>
      <c r="F82" s="166">
        <f>IF('1. Questionnaire'!$E$5="PME",0.2,0.1)</f>
        <v>0.1</v>
      </c>
      <c r="G82" s="166" t="e">
        <f t="shared" si="25"/>
        <v>#DIV/0!</v>
      </c>
      <c r="H82" s="231" t="e">
        <f t="shared" ref="H82" si="30">SUM(G82:G85)</f>
        <v>#DIV/0!</v>
      </c>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row>
    <row r="83" spans="1:37" x14ac:dyDescent="0.45">
      <c r="A83" s="50"/>
      <c r="B83" s="164" t="s">
        <v>432</v>
      </c>
      <c r="C83" s="164" t="s">
        <v>284</v>
      </c>
      <c r="D83" s="165" t="str">
        <f t="shared" si="24"/>
        <v>G5.Gouvernance</v>
      </c>
      <c r="E83" s="166" t="e">
        <f>AVERAGEIF('2. Pondération'!$B$10:$B$299,D83,'2. Pondération'!$F$10:$F$299)</f>
        <v>#DIV/0!</v>
      </c>
      <c r="F83" s="166">
        <f>IF('1. Questionnaire'!$E$5="PME",0.1,0.1)</f>
        <v>0.1</v>
      </c>
      <c r="G83" s="166" t="e">
        <f t="shared" si="25"/>
        <v>#DIV/0!</v>
      </c>
      <c r="H83" s="231"/>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row>
    <row r="84" spans="1:37" x14ac:dyDescent="0.45">
      <c r="A84" s="50"/>
      <c r="B84" s="164" t="s">
        <v>432</v>
      </c>
      <c r="C84" s="164" t="s">
        <v>285</v>
      </c>
      <c r="D84" s="165" t="str">
        <f t="shared" si="24"/>
        <v>G5.Actions</v>
      </c>
      <c r="E84" s="166" t="e">
        <f>AVERAGEIF('2. Pondération'!$B$10:$B$299,D84,'2. Pondération'!$F$10:$F$299)</f>
        <v>#DIV/0!</v>
      </c>
      <c r="F84" s="166">
        <f>IF('1. Questionnaire'!$E$5="PME",0.5,0.6)</f>
        <v>0.6</v>
      </c>
      <c r="G84" s="166" t="e">
        <f t="shared" si="25"/>
        <v>#DIV/0!</v>
      </c>
      <c r="H84" s="231"/>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row>
    <row r="85" spans="1:37" x14ac:dyDescent="0.45">
      <c r="A85" s="50"/>
      <c r="B85" s="164" t="s">
        <v>432</v>
      </c>
      <c r="C85" s="167" t="s">
        <v>286</v>
      </c>
      <c r="D85" s="168" t="str">
        <f t="shared" si="24"/>
        <v>G5.Résultats</v>
      </c>
      <c r="E85" s="169" t="e">
        <f>AVERAGEIF('2. Pondération'!$B$10:$B$299,D85,'2. Pondération'!$F$10:$F$299)</f>
        <v>#DIV/0!</v>
      </c>
      <c r="F85" s="169">
        <f>IF('1. Questionnaire'!$E$5="PME",0.2,0.2)</f>
        <v>0.2</v>
      </c>
      <c r="G85" s="166" t="e">
        <f t="shared" si="25"/>
        <v>#DIV/0!</v>
      </c>
      <c r="H85" s="231"/>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c r="AH85" s="50"/>
      <c r="AI85" s="50"/>
      <c r="AJ85" s="50"/>
      <c r="AK85" s="50"/>
    </row>
    <row r="86" spans="1:37" x14ac:dyDescent="0.45">
      <c r="A86" s="50"/>
      <c r="B86" s="44" t="s">
        <v>433</v>
      </c>
      <c r="C86" s="44" t="s">
        <v>283</v>
      </c>
      <c r="D86" s="69" t="str">
        <f t="shared" si="24"/>
        <v>G6.Politiques</v>
      </c>
      <c r="E86" s="73" t="e">
        <f>AVERAGEIF('2. Pondération'!$B$10:$B$299,D86,'2. Pondération'!$F$10:$F$299)</f>
        <v>#DIV/0!</v>
      </c>
      <c r="F86" s="73">
        <f>IF('1. Questionnaire'!$E$5="PME",0.2,0.1)</f>
        <v>0.1</v>
      </c>
      <c r="G86" s="83" t="e">
        <f t="shared" si="25"/>
        <v>#DIV/0!</v>
      </c>
      <c r="H86" s="230" t="e">
        <f t="shared" ref="H86" si="31">SUM(G86:G89)</f>
        <v>#DIV/0!</v>
      </c>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c r="AH86" s="50"/>
      <c r="AI86" s="50"/>
      <c r="AJ86" s="50"/>
      <c r="AK86" s="50"/>
    </row>
    <row r="87" spans="1:37" x14ac:dyDescent="0.45">
      <c r="A87" s="50"/>
      <c r="B87" s="44" t="s">
        <v>433</v>
      </c>
      <c r="C87" s="44" t="s">
        <v>284</v>
      </c>
      <c r="D87" s="69" t="str">
        <f t="shared" si="24"/>
        <v>G6.Gouvernance</v>
      </c>
      <c r="E87" s="73" t="e">
        <f>AVERAGEIF('2. Pondération'!$B$10:$B$299,D87,'2. Pondération'!$F$10:$F$299)</f>
        <v>#DIV/0!</v>
      </c>
      <c r="F87" s="73">
        <f>IF('1. Questionnaire'!$E$5="PME",0.1,0.1)</f>
        <v>0.1</v>
      </c>
      <c r="G87" s="83" t="e">
        <f t="shared" si="25"/>
        <v>#DIV/0!</v>
      </c>
      <c r="H87" s="23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row>
    <row r="88" spans="1:37" x14ac:dyDescent="0.45">
      <c r="A88" s="50"/>
      <c r="B88" s="44" t="s">
        <v>433</v>
      </c>
      <c r="C88" s="44" t="s">
        <v>285</v>
      </c>
      <c r="D88" s="69" t="str">
        <f t="shared" si="24"/>
        <v>G6.Actions</v>
      </c>
      <c r="E88" s="73" t="e">
        <f>AVERAGEIF('2. Pondération'!$B$10:$B$299,D88,'2. Pondération'!$F$10:$F$299)</f>
        <v>#DIV/0!</v>
      </c>
      <c r="F88" s="73">
        <f>IF('1. Questionnaire'!$E$5="PME",0.5,0.6)</f>
        <v>0.6</v>
      </c>
      <c r="G88" s="83" t="e">
        <f t="shared" si="25"/>
        <v>#DIV/0!</v>
      </c>
      <c r="H88" s="23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row>
    <row r="89" spans="1:37" x14ac:dyDescent="0.45">
      <c r="A89" s="50"/>
      <c r="B89" s="44" t="s">
        <v>433</v>
      </c>
      <c r="C89" s="45" t="s">
        <v>286</v>
      </c>
      <c r="D89" s="70" t="str">
        <f t="shared" si="24"/>
        <v>G6.Résultats</v>
      </c>
      <c r="E89" s="82" t="e">
        <f>AVERAGEIF('2. Pondération'!$B$10:$B$299,D89,'2. Pondération'!$F$10:$F$299)</f>
        <v>#DIV/0!</v>
      </c>
      <c r="F89" s="82">
        <f>IF('1. Questionnaire'!$E$5="PME",0.2,0.2)</f>
        <v>0.2</v>
      </c>
      <c r="G89" s="83" t="e">
        <f t="shared" si="25"/>
        <v>#DIV/0!</v>
      </c>
      <c r="H89" s="23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row>
    <row r="90" spans="1:37" x14ac:dyDescent="0.45">
      <c r="A90" s="50"/>
      <c r="B90" s="50"/>
      <c r="C90" s="50"/>
      <c r="D90" s="150"/>
      <c r="E90" s="57"/>
      <c r="F90" s="188"/>
      <c r="G90" s="57"/>
      <c r="H90" s="57"/>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c r="AH90" s="50"/>
      <c r="AI90" s="50"/>
      <c r="AJ90" s="50"/>
      <c r="AK90" s="50"/>
    </row>
    <row r="91" spans="1:37" x14ac:dyDescent="0.45">
      <c r="A91" s="50"/>
      <c r="B91" s="50"/>
      <c r="C91" s="50"/>
      <c r="D91" s="150"/>
      <c r="E91" s="57"/>
      <c r="F91" s="188"/>
      <c r="G91" s="57"/>
      <c r="H91" s="57"/>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row>
    <row r="92" spans="1:37" x14ac:dyDescent="0.45">
      <c r="A92" s="50"/>
      <c r="B92" s="50"/>
      <c r="C92" s="50"/>
      <c r="D92" s="150"/>
      <c r="E92" s="57"/>
      <c r="F92" s="188"/>
      <c r="G92" s="57"/>
      <c r="H92" s="57"/>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row>
    <row r="93" spans="1:37" x14ac:dyDescent="0.45">
      <c r="A93" s="50"/>
      <c r="B93" s="50"/>
      <c r="C93" s="50"/>
      <c r="D93" s="150"/>
      <c r="E93" s="57"/>
      <c r="F93" s="188"/>
      <c r="G93" s="57"/>
      <c r="H93" s="57"/>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row>
    <row r="94" spans="1:37" x14ac:dyDescent="0.45">
      <c r="A94" s="50"/>
      <c r="B94" s="50"/>
      <c r="C94" s="50"/>
      <c r="D94" s="150"/>
      <c r="E94" s="57"/>
      <c r="F94" s="188"/>
      <c r="G94" s="57"/>
      <c r="H94" s="57"/>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row>
    <row r="95" spans="1:37" ht="14.65" thickBot="1" x14ac:dyDescent="0.5">
      <c r="A95" s="50"/>
      <c r="B95" s="50"/>
      <c r="C95" s="50"/>
      <c r="D95" s="150"/>
      <c r="E95" s="57"/>
      <c r="F95" s="188"/>
      <c r="G95" s="57"/>
      <c r="H95" s="57"/>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50"/>
      <c r="AJ95" s="50"/>
      <c r="AK95" s="50"/>
    </row>
    <row r="96" spans="1:37" x14ac:dyDescent="0.45">
      <c r="A96" s="50"/>
      <c r="B96" s="50"/>
      <c r="C96" s="50"/>
      <c r="D96" s="217" t="e">
        <f>"Score moyen : "&amp;LEFT(AVERAGE(S66,S35,S5),4)*100&amp;" %"</f>
        <v>#DIV/0!</v>
      </c>
      <c r="E96" s="218"/>
      <c r="F96" s="218"/>
      <c r="G96" s="218"/>
      <c r="H96" s="218"/>
      <c r="I96" s="218"/>
      <c r="J96" s="218"/>
      <c r="K96" s="218"/>
      <c r="L96" s="218"/>
      <c r="M96" s="218"/>
      <c r="N96" s="218"/>
      <c r="O96" s="218"/>
      <c r="P96" s="218"/>
      <c r="Q96" s="218"/>
      <c r="R96" s="218"/>
      <c r="S96" s="218"/>
      <c r="T96" s="219"/>
      <c r="U96" s="50"/>
      <c r="V96" s="50"/>
      <c r="W96" s="50"/>
      <c r="X96" s="50"/>
      <c r="Y96" s="50"/>
      <c r="Z96" s="50"/>
      <c r="AA96" s="50"/>
      <c r="AB96" s="50"/>
      <c r="AC96" s="50"/>
      <c r="AD96" s="50"/>
      <c r="AE96" s="50"/>
      <c r="AF96" s="50"/>
      <c r="AG96" s="50"/>
      <c r="AH96" s="50"/>
      <c r="AI96" s="50"/>
      <c r="AJ96" s="50"/>
      <c r="AK96" s="50"/>
    </row>
    <row r="97" spans="1:37" x14ac:dyDescent="0.45">
      <c r="A97" s="50"/>
      <c r="B97" s="50"/>
      <c r="C97" s="50"/>
      <c r="D97" s="220"/>
      <c r="E97" s="221"/>
      <c r="F97" s="221"/>
      <c r="G97" s="221"/>
      <c r="H97" s="221"/>
      <c r="I97" s="221"/>
      <c r="J97" s="221"/>
      <c r="K97" s="221"/>
      <c r="L97" s="221"/>
      <c r="M97" s="221"/>
      <c r="N97" s="221"/>
      <c r="O97" s="221"/>
      <c r="P97" s="221"/>
      <c r="Q97" s="221"/>
      <c r="R97" s="221"/>
      <c r="S97" s="221"/>
      <c r="T97" s="222"/>
      <c r="U97" s="50"/>
      <c r="V97" s="50"/>
      <c r="W97" s="50"/>
      <c r="X97" s="50"/>
      <c r="Y97" s="50"/>
      <c r="Z97" s="50"/>
      <c r="AA97" s="50"/>
      <c r="AB97" s="50"/>
      <c r="AC97" s="50"/>
      <c r="AD97" s="50"/>
      <c r="AE97" s="50"/>
      <c r="AF97" s="50"/>
      <c r="AG97" s="50"/>
      <c r="AH97" s="50"/>
      <c r="AI97" s="50"/>
      <c r="AJ97" s="50"/>
      <c r="AK97" s="50"/>
    </row>
    <row r="98" spans="1:37" ht="14.65" thickBot="1" x14ac:dyDescent="0.5">
      <c r="A98" s="50"/>
      <c r="B98" s="50"/>
      <c r="C98" s="50"/>
      <c r="D98" s="223"/>
      <c r="E98" s="224"/>
      <c r="F98" s="224"/>
      <c r="G98" s="224"/>
      <c r="H98" s="224"/>
      <c r="I98" s="224"/>
      <c r="J98" s="224"/>
      <c r="K98" s="224"/>
      <c r="L98" s="224"/>
      <c r="M98" s="224"/>
      <c r="N98" s="224"/>
      <c r="O98" s="224"/>
      <c r="P98" s="224"/>
      <c r="Q98" s="224"/>
      <c r="R98" s="224"/>
      <c r="S98" s="224"/>
      <c r="T98" s="225"/>
      <c r="U98" s="50"/>
      <c r="V98" s="50"/>
      <c r="W98" s="50"/>
      <c r="X98" s="50"/>
      <c r="Y98" s="50"/>
      <c r="Z98" s="50"/>
      <c r="AA98" s="50"/>
      <c r="AB98" s="50"/>
      <c r="AC98" s="50"/>
      <c r="AD98" s="50"/>
      <c r="AE98" s="50"/>
      <c r="AF98" s="50"/>
      <c r="AG98" s="50"/>
      <c r="AH98" s="50"/>
      <c r="AI98" s="50"/>
      <c r="AJ98" s="50"/>
      <c r="AK98" s="50"/>
    </row>
    <row r="99" spans="1:37" x14ac:dyDescent="0.45">
      <c r="A99" s="50"/>
      <c r="B99" s="50"/>
      <c r="C99" s="50"/>
      <c r="D99" s="150"/>
      <c r="E99" s="57"/>
      <c r="F99" s="188"/>
      <c r="G99" s="57"/>
      <c r="H99" s="57"/>
      <c r="I99" s="50"/>
      <c r="J99" s="50"/>
      <c r="K99" s="50"/>
      <c r="L99" s="50"/>
      <c r="M99" s="50"/>
      <c r="N99" s="50"/>
      <c r="O99" s="50"/>
      <c r="P99" s="50"/>
      <c r="Q99" s="50"/>
      <c r="R99" s="50"/>
      <c r="S99" s="50"/>
      <c r="T99" s="50"/>
      <c r="U99" s="50"/>
      <c r="V99" s="50"/>
      <c r="W99" s="50"/>
      <c r="X99" s="50"/>
      <c r="Y99" s="50"/>
      <c r="Z99" s="50"/>
      <c r="AA99" s="50"/>
      <c r="AB99" s="50"/>
      <c r="AC99" s="50"/>
      <c r="AD99" s="50"/>
      <c r="AE99" s="50"/>
      <c r="AF99" s="50"/>
      <c r="AG99" s="50"/>
      <c r="AH99" s="50"/>
      <c r="AI99" s="50"/>
      <c r="AJ99" s="50"/>
      <c r="AK99" s="50"/>
    </row>
    <row r="100" spans="1:37" x14ac:dyDescent="0.45">
      <c r="A100" s="50"/>
      <c r="B100" s="50"/>
      <c r="C100" s="50"/>
      <c r="D100" s="150"/>
      <c r="E100" s="57"/>
      <c r="F100" s="188"/>
      <c r="G100" s="57"/>
      <c r="H100" s="57"/>
      <c r="I100" s="50"/>
      <c r="J100" s="50"/>
      <c r="K100" s="50"/>
      <c r="L100" s="50"/>
      <c r="M100" s="50"/>
      <c r="N100" s="50"/>
      <c r="O100" s="50"/>
      <c r="P100" s="50"/>
      <c r="Q100" s="50"/>
      <c r="R100" s="50"/>
      <c r="S100" s="50"/>
      <c r="T100" s="50"/>
      <c r="U100" s="50"/>
      <c r="V100" s="50"/>
      <c r="W100" s="50"/>
      <c r="X100" s="50"/>
      <c r="Y100" s="50"/>
      <c r="Z100" s="50"/>
      <c r="AA100" s="50"/>
      <c r="AB100" s="50"/>
      <c r="AC100" s="50"/>
      <c r="AD100" s="50"/>
      <c r="AE100" s="50"/>
      <c r="AF100" s="50"/>
      <c r="AG100" s="50"/>
      <c r="AH100" s="50"/>
      <c r="AI100" s="50"/>
      <c r="AJ100" s="50"/>
      <c r="AK100" s="50"/>
    </row>
    <row r="101" spans="1:37" x14ac:dyDescent="0.45">
      <c r="A101" s="50"/>
      <c r="B101" s="50"/>
      <c r="C101" s="50"/>
      <c r="D101" s="150"/>
      <c r="E101" s="57"/>
      <c r="F101" s="188"/>
      <c r="G101" s="57"/>
      <c r="H101" s="57"/>
      <c r="I101" s="50"/>
      <c r="J101" s="50"/>
      <c r="K101" s="50"/>
      <c r="L101" s="50"/>
      <c r="M101" s="50"/>
      <c r="N101" s="50"/>
      <c r="O101" s="50"/>
      <c r="P101" s="50"/>
      <c r="Q101" s="50"/>
      <c r="R101" s="50"/>
      <c r="S101" s="50"/>
      <c r="T101" s="50"/>
      <c r="U101" s="50"/>
      <c r="V101" s="50"/>
      <c r="W101" s="50"/>
      <c r="X101" s="50"/>
      <c r="Y101" s="50"/>
      <c r="Z101" s="50"/>
      <c r="AA101" s="50"/>
      <c r="AB101" s="50"/>
      <c r="AC101" s="50"/>
      <c r="AD101" s="50"/>
      <c r="AE101" s="50"/>
      <c r="AF101" s="50"/>
      <c r="AG101" s="50"/>
      <c r="AH101" s="50"/>
      <c r="AI101" s="50"/>
      <c r="AJ101" s="50"/>
      <c r="AK101" s="50"/>
    </row>
    <row r="102" spans="1:37" x14ac:dyDescent="0.45">
      <c r="A102" s="50"/>
      <c r="B102" s="50"/>
      <c r="C102" s="50"/>
      <c r="D102" s="150"/>
      <c r="E102" s="57"/>
      <c r="F102" s="188"/>
      <c r="G102" s="57"/>
      <c r="H102" s="57"/>
      <c r="I102" s="50"/>
      <c r="J102" s="50"/>
      <c r="K102" s="50"/>
      <c r="L102" s="50"/>
      <c r="M102" s="50"/>
      <c r="N102" s="50"/>
      <c r="O102" s="50"/>
      <c r="P102" s="50"/>
      <c r="Q102" s="50"/>
      <c r="R102" s="50"/>
      <c r="S102" s="50"/>
      <c r="T102" s="50"/>
      <c r="U102" s="50"/>
      <c r="V102" s="50"/>
      <c r="W102" s="50"/>
      <c r="X102" s="50"/>
      <c r="Y102" s="50"/>
      <c r="Z102" s="50"/>
      <c r="AA102" s="50"/>
      <c r="AB102" s="50"/>
      <c r="AC102" s="50"/>
      <c r="AD102" s="50"/>
      <c r="AE102" s="50"/>
      <c r="AF102" s="50"/>
      <c r="AG102" s="50"/>
      <c r="AH102" s="50"/>
      <c r="AI102" s="50"/>
      <c r="AJ102" s="50"/>
      <c r="AK102" s="50"/>
    </row>
    <row r="103" spans="1:37" x14ac:dyDescent="0.45">
      <c r="A103" s="50"/>
      <c r="B103" s="50"/>
      <c r="C103" s="50"/>
      <c r="D103" s="150"/>
      <c r="E103" s="57"/>
      <c r="F103" s="188"/>
      <c r="G103" s="57"/>
      <c r="H103" s="57"/>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row>
    <row r="104" spans="1:37" x14ac:dyDescent="0.45">
      <c r="A104" s="50"/>
      <c r="B104" s="50"/>
      <c r="C104" s="50"/>
      <c r="D104" s="150"/>
      <c r="E104" s="57"/>
      <c r="F104" s="188"/>
      <c r="G104" s="57"/>
      <c r="H104" s="57"/>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row>
    <row r="105" spans="1:37" x14ac:dyDescent="0.45">
      <c r="A105" s="50"/>
      <c r="B105" s="50"/>
      <c r="C105" s="50"/>
      <c r="D105" s="150"/>
      <c r="E105" s="57"/>
      <c r="F105" s="188"/>
      <c r="G105" s="57"/>
      <c r="H105" s="57"/>
      <c r="I105" s="50"/>
      <c r="J105" s="50"/>
      <c r="K105" s="50"/>
      <c r="L105" s="50"/>
      <c r="M105" s="50"/>
      <c r="N105" s="50"/>
      <c r="O105" s="50"/>
      <c r="P105" s="50"/>
      <c r="Q105" s="50"/>
      <c r="R105" s="50"/>
      <c r="S105" s="50"/>
      <c r="T105" s="50"/>
      <c r="U105" s="50"/>
      <c r="V105" s="50"/>
      <c r="W105" s="50"/>
      <c r="X105" s="50"/>
      <c r="Y105" s="50"/>
      <c r="Z105" s="50"/>
      <c r="AA105" s="50"/>
      <c r="AB105" s="50"/>
      <c r="AC105" s="50"/>
      <c r="AD105" s="50"/>
      <c r="AE105" s="50"/>
      <c r="AF105" s="50"/>
      <c r="AG105" s="50"/>
      <c r="AH105" s="50"/>
      <c r="AI105" s="50"/>
      <c r="AJ105" s="50"/>
      <c r="AK105" s="50"/>
    </row>
    <row r="106" spans="1:37" x14ac:dyDescent="0.45">
      <c r="A106" s="50"/>
      <c r="B106" s="50"/>
      <c r="C106" s="50"/>
      <c r="D106" s="50"/>
      <c r="E106" s="50"/>
      <c r="F106" s="19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row>
    <row r="107" spans="1:37" x14ac:dyDescent="0.45">
      <c r="A107" s="50"/>
      <c r="B107" s="50"/>
      <c r="C107" s="50"/>
      <c r="D107" s="50"/>
      <c r="E107" s="50"/>
      <c r="F107" s="19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row>
    <row r="108" spans="1:37" x14ac:dyDescent="0.45">
      <c r="A108" s="50"/>
      <c r="B108" s="50"/>
      <c r="C108" s="50"/>
      <c r="D108" s="50"/>
      <c r="E108" s="50"/>
      <c r="F108" s="19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row>
    <row r="109" spans="1:37" x14ac:dyDescent="0.45">
      <c r="A109" s="50"/>
      <c r="B109" s="50"/>
      <c r="C109" s="50"/>
      <c r="D109" s="50"/>
      <c r="E109" s="50"/>
      <c r="F109" s="19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row>
    <row r="110" spans="1:37" x14ac:dyDescent="0.45">
      <c r="A110" s="50"/>
      <c r="B110" s="50"/>
      <c r="C110" s="50"/>
      <c r="D110" s="50"/>
      <c r="E110" s="50"/>
      <c r="F110" s="19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row>
    <row r="111" spans="1:37" x14ac:dyDescent="0.45">
      <c r="A111" s="50"/>
      <c r="B111" s="50"/>
      <c r="C111" s="50"/>
      <c r="D111" s="50"/>
      <c r="E111" s="50"/>
      <c r="F111" s="19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row>
    <row r="112" spans="1:37" x14ac:dyDescent="0.45">
      <c r="A112" s="50"/>
      <c r="B112" s="50"/>
      <c r="C112" s="50"/>
      <c r="D112" s="50"/>
      <c r="E112" s="50"/>
      <c r="F112" s="19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row>
    <row r="113" spans="1:37" x14ac:dyDescent="0.45">
      <c r="A113" s="50"/>
      <c r="B113" s="50"/>
      <c r="C113" s="50"/>
      <c r="D113" s="50"/>
      <c r="E113" s="50"/>
      <c r="F113" s="19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row>
    <row r="114" spans="1:37" x14ac:dyDescent="0.45">
      <c r="A114" s="50"/>
      <c r="B114" s="50"/>
      <c r="C114" s="50"/>
      <c r="D114" s="50"/>
      <c r="E114" s="50"/>
      <c r="F114" s="19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row>
    <row r="115" spans="1:37" x14ac:dyDescent="0.45">
      <c r="A115" s="50"/>
      <c r="B115" s="50"/>
      <c r="C115" s="50"/>
      <c r="D115" s="50"/>
      <c r="E115" s="50"/>
      <c r="F115" s="19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row>
    <row r="116" spans="1:37" x14ac:dyDescent="0.45">
      <c r="A116" s="50"/>
      <c r="B116" s="50"/>
      <c r="C116" s="50"/>
      <c r="D116" s="50"/>
      <c r="E116" s="50"/>
      <c r="F116" s="19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row>
    <row r="117" spans="1:37" x14ac:dyDescent="0.45">
      <c r="A117" s="50"/>
      <c r="B117" s="50"/>
      <c r="C117" s="50"/>
      <c r="D117" s="50"/>
      <c r="E117" s="50"/>
      <c r="F117" s="19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row>
    <row r="118" spans="1:37" x14ac:dyDescent="0.45">
      <c r="A118" s="50"/>
      <c r="B118" s="50"/>
      <c r="C118" s="50"/>
      <c r="D118" s="50"/>
      <c r="E118" s="50"/>
      <c r="F118" s="19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row>
    <row r="119" spans="1:37" x14ac:dyDescent="0.45">
      <c r="A119" s="50"/>
      <c r="B119" s="50"/>
      <c r="C119" s="50"/>
      <c r="D119" s="50"/>
      <c r="E119" s="50"/>
      <c r="F119" s="19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row>
    <row r="120" spans="1:37" x14ac:dyDescent="0.45">
      <c r="A120" s="50"/>
      <c r="B120" s="50"/>
      <c r="C120" s="50"/>
      <c r="D120" s="50"/>
      <c r="E120" s="50"/>
      <c r="F120" s="19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row>
    <row r="121" spans="1:37" x14ac:dyDescent="0.45">
      <c r="A121" s="50"/>
      <c r="B121" s="50"/>
      <c r="C121" s="50"/>
      <c r="D121" s="50"/>
      <c r="E121" s="50"/>
      <c r="F121" s="19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row>
    <row r="122" spans="1:37" x14ac:dyDescent="0.45">
      <c r="A122" s="50"/>
      <c r="B122" s="50"/>
      <c r="C122" s="50"/>
      <c r="D122" s="50"/>
      <c r="E122" s="50"/>
      <c r="F122" s="19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row>
    <row r="123" spans="1:37" x14ac:dyDescent="0.45">
      <c r="A123" s="50"/>
      <c r="B123" s="50"/>
      <c r="C123" s="50"/>
      <c r="D123" s="50"/>
      <c r="E123" s="50"/>
      <c r="F123" s="19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row>
    <row r="124" spans="1:37" x14ac:dyDescent="0.45">
      <c r="A124" s="50"/>
      <c r="B124" s="50"/>
      <c r="C124" s="50"/>
      <c r="D124" s="50"/>
      <c r="E124" s="50"/>
      <c r="F124" s="19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row>
    <row r="125" spans="1:37" x14ac:dyDescent="0.45">
      <c r="A125" s="50"/>
      <c r="B125" s="50"/>
      <c r="C125" s="50"/>
      <c r="D125" s="50"/>
      <c r="E125" s="50"/>
      <c r="F125" s="19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row>
    <row r="126" spans="1:37" x14ac:dyDescent="0.45">
      <c r="A126" s="50"/>
      <c r="B126" s="50"/>
      <c r="C126" s="50"/>
      <c r="D126" s="50"/>
      <c r="E126" s="50"/>
      <c r="F126" s="19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row>
    <row r="127" spans="1:37" x14ac:dyDescent="0.45">
      <c r="A127" s="50"/>
      <c r="B127" s="50"/>
      <c r="C127" s="50"/>
      <c r="D127" s="50"/>
      <c r="E127" s="50"/>
      <c r="F127" s="19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row>
    <row r="128" spans="1:37" x14ac:dyDescent="0.45">
      <c r="A128" s="50"/>
      <c r="B128" s="50"/>
      <c r="C128" s="50"/>
      <c r="D128" s="50"/>
      <c r="E128" s="50"/>
      <c r="F128" s="19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row>
    <row r="129" spans="1:37" x14ac:dyDescent="0.45">
      <c r="A129" s="50"/>
      <c r="B129" s="50"/>
      <c r="C129" s="50"/>
      <c r="D129" s="50"/>
      <c r="E129" s="50"/>
      <c r="F129" s="19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row>
    <row r="130" spans="1:37" x14ac:dyDescent="0.45">
      <c r="A130" s="50"/>
      <c r="B130" s="50"/>
      <c r="C130" s="50"/>
      <c r="D130" s="50"/>
      <c r="E130" s="50"/>
      <c r="F130" s="19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row>
    <row r="131" spans="1:37" x14ac:dyDescent="0.45">
      <c r="A131" s="50"/>
      <c r="B131" s="50"/>
      <c r="C131" s="50"/>
      <c r="D131" s="50"/>
      <c r="E131" s="50"/>
      <c r="F131" s="19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row>
    <row r="132" spans="1:37" x14ac:dyDescent="0.45">
      <c r="A132" s="50"/>
      <c r="B132" s="50"/>
      <c r="C132" s="50"/>
      <c r="D132" s="50"/>
      <c r="E132" s="50"/>
      <c r="F132" s="19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E132" s="50"/>
      <c r="AF132" s="50"/>
      <c r="AG132" s="50"/>
      <c r="AH132" s="50"/>
      <c r="AI132" s="50"/>
      <c r="AJ132" s="50"/>
      <c r="AK132" s="50"/>
    </row>
    <row r="133" spans="1:37" x14ac:dyDescent="0.45">
      <c r="A133" s="50"/>
      <c r="B133" s="50"/>
      <c r="C133" s="50"/>
      <c r="D133" s="50"/>
      <c r="E133" s="50"/>
      <c r="F133" s="190"/>
      <c r="G133" s="50"/>
      <c r="H133" s="50"/>
      <c r="I133" s="50"/>
      <c r="J133" s="50"/>
      <c r="K133" s="50"/>
      <c r="L133" s="50"/>
      <c r="M133" s="50"/>
      <c r="N133" s="50"/>
      <c r="O133" s="50"/>
      <c r="P133" s="50"/>
      <c r="Q133" s="50"/>
      <c r="R133" s="50"/>
      <c r="S133" s="50"/>
      <c r="T133" s="50"/>
      <c r="U133" s="50"/>
      <c r="V133" s="50"/>
      <c r="W133" s="50"/>
      <c r="X133" s="50"/>
      <c r="Y133" s="50"/>
      <c r="Z133" s="50"/>
      <c r="AA133" s="50"/>
      <c r="AB133" s="50"/>
      <c r="AC133" s="50"/>
      <c r="AD133" s="50"/>
      <c r="AE133" s="50"/>
      <c r="AF133" s="50"/>
      <c r="AG133" s="50"/>
      <c r="AH133" s="50"/>
      <c r="AI133" s="50"/>
      <c r="AJ133" s="50"/>
      <c r="AK133" s="50"/>
    </row>
    <row r="134" spans="1:37" x14ac:dyDescent="0.45">
      <c r="A134" s="50"/>
      <c r="B134" s="50"/>
      <c r="C134" s="50"/>
      <c r="D134" s="50"/>
      <c r="E134" s="50"/>
      <c r="F134" s="19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row>
    <row r="135" spans="1:37" x14ac:dyDescent="0.45">
      <c r="A135" s="50"/>
      <c r="B135" s="50"/>
      <c r="C135" s="50"/>
      <c r="D135" s="50"/>
      <c r="E135" s="50"/>
      <c r="F135" s="19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row>
    <row r="136" spans="1:37" x14ac:dyDescent="0.45">
      <c r="A136" s="50"/>
      <c r="B136" s="50"/>
      <c r="C136" s="50"/>
      <c r="D136" s="50"/>
      <c r="E136" s="50"/>
      <c r="F136" s="19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50"/>
      <c r="AI136" s="50"/>
      <c r="AJ136" s="50"/>
      <c r="AK136" s="50"/>
    </row>
    <row r="137" spans="1:37" x14ac:dyDescent="0.45">
      <c r="A137" s="50"/>
      <c r="B137" s="50"/>
      <c r="C137" s="50"/>
      <c r="D137" s="50"/>
      <c r="E137" s="50"/>
      <c r="F137" s="19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row>
    <row r="138" spans="1:37" x14ac:dyDescent="0.45">
      <c r="A138" s="50"/>
      <c r="B138" s="50"/>
      <c r="C138" s="50"/>
      <c r="D138" s="50"/>
      <c r="E138" s="50"/>
      <c r="F138" s="19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row>
    <row r="139" spans="1:37" x14ac:dyDescent="0.45">
      <c r="A139" s="50"/>
      <c r="B139" s="50"/>
      <c r="C139" s="50"/>
      <c r="D139" s="50"/>
      <c r="E139" s="50"/>
      <c r="F139" s="190"/>
      <c r="G139" s="50"/>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row>
    <row r="140" spans="1:37" x14ac:dyDescent="0.45">
      <c r="A140" s="50"/>
      <c r="B140" s="50"/>
      <c r="C140" s="50"/>
      <c r="D140" s="50"/>
      <c r="E140" s="50"/>
      <c r="F140" s="19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50"/>
      <c r="AK140" s="50"/>
    </row>
    <row r="141" spans="1:37" x14ac:dyDescent="0.45">
      <c r="A141" s="50"/>
      <c r="B141" s="50"/>
      <c r="C141" s="50"/>
      <c r="D141" s="50"/>
      <c r="E141" s="50"/>
      <c r="F141" s="19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50"/>
      <c r="AH141" s="50"/>
      <c r="AI141" s="50"/>
      <c r="AJ141" s="50"/>
      <c r="AK141" s="50"/>
    </row>
    <row r="142" spans="1:37" x14ac:dyDescent="0.45">
      <c r="A142" s="50"/>
      <c r="B142" s="50"/>
      <c r="C142" s="50"/>
      <c r="D142" s="50"/>
      <c r="E142" s="50"/>
      <c r="F142" s="19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K142" s="50"/>
    </row>
    <row r="143" spans="1:37" x14ac:dyDescent="0.45">
      <c r="A143" s="50"/>
      <c r="B143" s="50"/>
      <c r="C143" s="50"/>
      <c r="D143" s="50"/>
      <c r="E143" s="50"/>
      <c r="F143" s="190"/>
      <c r="G143" s="50"/>
      <c r="H143" s="50"/>
      <c r="I143" s="50"/>
      <c r="J143" s="50"/>
      <c r="K143" s="50"/>
      <c r="L143" s="50"/>
      <c r="M143" s="50"/>
      <c r="N143" s="50"/>
      <c r="O143" s="50"/>
      <c r="P143" s="50"/>
      <c r="Q143" s="50"/>
      <c r="R143" s="50"/>
      <c r="S143" s="50"/>
      <c r="T143" s="50"/>
      <c r="U143" s="50"/>
      <c r="V143" s="50"/>
      <c r="W143" s="50"/>
      <c r="X143" s="50"/>
      <c r="Y143" s="50"/>
      <c r="Z143" s="50"/>
      <c r="AA143" s="50"/>
      <c r="AB143" s="50"/>
      <c r="AC143" s="50"/>
      <c r="AD143" s="50"/>
      <c r="AE143" s="50"/>
      <c r="AF143" s="50"/>
      <c r="AG143" s="50"/>
      <c r="AH143" s="50"/>
      <c r="AI143" s="50"/>
      <c r="AJ143" s="50"/>
      <c r="AK143" s="50"/>
    </row>
    <row r="144" spans="1:37" x14ac:dyDescent="0.45">
      <c r="A144" s="50"/>
      <c r="B144" s="50"/>
      <c r="C144" s="50"/>
      <c r="D144" s="50"/>
      <c r="E144" s="50"/>
      <c r="F144" s="19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c r="AE144" s="50"/>
      <c r="AF144" s="50"/>
      <c r="AG144" s="50"/>
      <c r="AH144" s="50"/>
      <c r="AI144" s="50"/>
      <c r="AJ144" s="50"/>
      <c r="AK144" s="50"/>
    </row>
    <row r="145" spans="1:37" x14ac:dyDescent="0.45">
      <c r="A145" s="50"/>
      <c r="B145" s="50"/>
      <c r="C145" s="50"/>
      <c r="D145" s="50"/>
      <c r="E145" s="50"/>
      <c r="F145" s="19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c r="AF145" s="50"/>
      <c r="AG145" s="50"/>
      <c r="AH145" s="50"/>
      <c r="AI145" s="50"/>
      <c r="AJ145" s="50"/>
      <c r="AK145" s="50"/>
    </row>
  </sheetData>
  <mergeCells count="22">
    <mergeCell ref="C2:S2"/>
    <mergeCell ref="H47:H50"/>
    <mergeCell ref="H51:H54"/>
    <mergeCell ref="H66:H69"/>
    <mergeCell ref="H70:H73"/>
    <mergeCell ref="S66:S71"/>
    <mergeCell ref="D96:T98"/>
    <mergeCell ref="S5:S10"/>
    <mergeCell ref="H5:H8"/>
    <mergeCell ref="H9:H12"/>
    <mergeCell ref="H13:H16"/>
    <mergeCell ref="H17:H20"/>
    <mergeCell ref="H21:H24"/>
    <mergeCell ref="H25:H28"/>
    <mergeCell ref="H35:H38"/>
    <mergeCell ref="H39:H42"/>
    <mergeCell ref="H43:H46"/>
    <mergeCell ref="H74:H77"/>
    <mergeCell ref="H78:H81"/>
    <mergeCell ref="H82:H85"/>
    <mergeCell ref="H86:H89"/>
    <mergeCell ref="S35:S39"/>
  </mergeCells>
  <conditionalFormatting sqref="H34:H35">
    <cfRule type="cellIs" dxfId="7" priority="31" operator="equal">
      <formula>0</formula>
    </cfRule>
  </conditionalFormatting>
  <conditionalFormatting sqref="H39 H43 H47 H51">
    <cfRule type="cellIs" dxfId="6" priority="32" operator="equal">
      <formula>0</formula>
    </cfRule>
  </conditionalFormatting>
  <conditionalFormatting sqref="H65:H66">
    <cfRule type="cellIs" dxfId="5" priority="29" operator="equal">
      <formula>0</formula>
    </cfRule>
  </conditionalFormatting>
  <conditionalFormatting sqref="H70 H74 H78 H82 H86">
    <cfRule type="cellIs" dxfId="4" priority="30" operator="equal">
      <formula>0</formula>
    </cfRule>
  </conditionalFormatting>
  <conditionalFormatting sqref="L35:O40">
    <cfRule type="cellIs" dxfId="3" priority="16" operator="equal">
      <formula>0</formula>
    </cfRule>
  </conditionalFormatting>
  <conditionalFormatting sqref="L66:O72">
    <cfRule type="cellIs" dxfId="2" priority="15" operator="equal">
      <formula>0</formula>
    </cfRule>
  </conditionalFormatting>
  <conditionalFormatting sqref="P66:R71">
    <cfRule type="cellIs" dxfId="1" priority="18" operator="equal">
      <formula>0</formula>
    </cfRule>
  </conditionalFormatting>
  <conditionalFormatting sqref="S66">
    <cfRule type="cellIs" dxfId="0" priority="19"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4ED18-31C4-46FE-9D4A-C70C96AE0351}">
  <dimension ref="B3:J35"/>
  <sheetViews>
    <sheetView showGridLines="0" zoomScale="130" zoomScaleNormal="130" workbookViewId="0">
      <selection activeCell="J15" sqref="J15"/>
    </sheetView>
  </sheetViews>
  <sheetFormatPr baseColWidth="10" defaultRowHeight="14.25" x14ac:dyDescent="0.45"/>
  <cols>
    <col min="1" max="1" width="9.796875" customWidth="1"/>
    <col min="2" max="2" width="10.796875" hidden="1" customWidth="1"/>
    <col min="3" max="3" width="45.796875" customWidth="1"/>
    <col min="4" max="4" width="45.796875" hidden="1" customWidth="1"/>
    <col min="5" max="5" width="19.796875" customWidth="1"/>
    <col min="6" max="6" width="23.19921875" customWidth="1"/>
    <col min="7" max="7" width="20.19921875" customWidth="1"/>
    <col min="8" max="8" width="21.19921875" customWidth="1"/>
  </cols>
  <sheetData>
    <row r="3" spans="3:10" x14ac:dyDescent="0.45">
      <c r="C3" s="9" t="s">
        <v>0</v>
      </c>
      <c r="D3" s="9"/>
      <c r="E3" s="238"/>
      <c r="F3" s="239"/>
      <c r="G3" s="239"/>
      <c r="H3" s="240"/>
    </row>
    <row r="4" spans="3:10" x14ac:dyDescent="0.45">
      <c r="C4" s="9" t="s">
        <v>1</v>
      </c>
      <c r="D4" s="9"/>
      <c r="E4" s="241"/>
      <c r="F4" s="242"/>
      <c r="G4" s="242"/>
      <c r="H4" s="243"/>
    </row>
    <row r="5" spans="3:10" x14ac:dyDescent="0.45">
      <c r="C5" s="9" t="s">
        <v>55</v>
      </c>
      <c r="D5" s="9"/>
      <c r="E5" s="9" t="s">
        <v>2</v>
      </c>
      <c r="F5" s="9" t="s">
        <v>3</v>
      </c>
      <c r="G5" s="9"/>
      <c r="H5" s="9"/>
    </row>
    <row r="6" spans="3:10" ht="42.75" x14ac:dyDescent="0.45">
      <c r="C6" s="21" t="s">
        <v>57</v>
      </c>
      <c r="D6" s="21"/>
      <c r="E6" s="21" t="s">
        <v>7</v>
      </c>
      <c r="F6" s="21" t="s">
        <v>5</v>
      </c>
      <c r="G6" s="21" t="s">
        <v>6</v>
      </c>
      <c r="H6" s="20" t="s">
        <v>56</v>
      </c>
    </row>
    <row r="7" spans="3:10" ht="17.75" customHeight="1" x14ac:dyDescent="0.45">
      <c r="C7" s="10" t="s">
        <v>8</v>
      </c>
      <c r="D7" s="10" t="s">
        <v>20</v>
      </c>
      <c r="E7" s="10"/>
      <c r="F7" s="10"/>
      <c r="G7" s="10"/>
      <c r="H7" s="10"/>
      <c r="J7" s="1" t="s">
        <v>58</v>
      </c>
    </row>
    <row r="8" spans="3:10" ht="28.5" x14ac:dyDescent="0.45">
      <c r="C8" s="11" t="s">
        <v>9</v>
      </c>
      <c r="D8" s="12" t="s">
        <v>21</v>
      </c>
      <c r="E8" s="13" t="s">
        <v>12</v>
      </c>
      <c r="F8" s="13" t="s">
        <v>12</v>
      </c>
      <c r="G8" s="13" t="s">
        <v>12</v>
      </c>
      <c r="H8" s="9"/>
    </row>
    <row r="9" spans="3:10" ht="42.75" x14ac:dyDescent="0.45">
      <c r="C9" s="14" t="s">
        <v>23</v>
      </c>
      <c r="D9" s="12" t="s">
        <v>22</v>
      </c>
      <c r="E9" s="13" t="s">
        <v>12</v>
      </c>
      <c r="F9" s="13" t="s">
        <v>12</v>
      </c>
      <c r="G9" s="13" t="s">
        <v>12</v>
      </c>
      <c r="H9" s="9"/>
    </row>
    <row r="10" spans="3:10" x14ac:dyDescent="0.45">
      <c r="C10" s="9" t="s">
        <v>10</v>
      </c>
      <c r="D10" s="9" t="s">
        <v>24</v>
      </c>
      <c r="E10" s="13" t="s">
        <v>12</v>
      </c>
      <c r="F10" s="13" t="s">
        <v>12</v>
      </c>
      <c r="G10" s="13" t="s">
        <v>12</v>
      </c>
      <c r="H10" s="9"/>
    </row>
    <row r="11" spans="3:10" x14ac:dyDescent="0.45">
      <c r="C11" s="9" t="s">
        <v>45</v>
      </c>
      <c r="D11" s="9" t="s">
        <v>25</v>
      </c>
      <c r="E11" s="13" t="s">
        <v>12</v>
      </c>
      <c r="F11" s="13" t="s">
        <v>46</v>
      </c>
      <c r="G11" s="13" t="s">
        <v>46</v>
      </c>
      <c r="H11" s="9"/>
    </row>
    <row r="12" spans="3:10" ht="39" customHeight="1" x14ac:dyDescent="0.45">
      <c r="C12" s="15" t="s">
        <v>13</v>
      </c>
      <c r="D12" s="12" t="s">
        <v>26</v>
      </c>
      <c r="E12" s="16" t="s">
        <v>12</v>
      </c>
      <c r="F12" s="16" t="s">
        <v>12</v>
      </c>
      <c r="G12" s="16" t="s">
        <v>12</v>
      </c>
      <c r="H12" s="9"/>
    </row>
    <row r="13" spans="3:10" ht="42.75" x14ac:dyDescent="0.45">
      <c r="C13" s="237" t="s">
        <v>11</v>
      </c>
      <c r="D13" s="15" t="s">
        <v>27</v>
      </c>
      <c r="E13" s="12" t="s">
        <v>14</v>
      </c>
      <c r="F13" s="11" t="s">
        <v>16</v>
      </c>
      <c r="G13" s="11" t="s">
        <v>19</v>
      </c>
      <c r="H13" s="9"/>
    </row>
    <row r="14" spans="3:10" x14ac:dyDescent="0.45">
      <c r="C14" s="237"/>
      <c r="D14" s="16"/>
      <c r="E14" s="9" t="s">
        <v>15</v>
      </c>
      <c r="F14" s="9" t="s">
        <v>17</v>
      </c>
      <c r="G14" s="9" t="s">
        <v>18</v>
      </c>
      <c r="H14" s="9"/>
    </row>
    <row r="15" spans="3:10" x14ac:dyDescent="0.45">
      <c r="C15" s="237"/>
      <c r="D15" s="16"/>
      <c r="E15" s="9"/>
      <c r="F15" s="9" t="s">
        <v>18</v>
      </c>
      <c r="G15" s="9"/>
      <c r="H15" s="9"/>
    </row>
    <row r="16" spans="3:10" x14ac:dyDescent="0.45">
      <c r="C16" s="237"/>
      <c r="D16" s="9"/>
      <c r="E16" s="9"/>
      <c r="F16" s="9" t="s">
        <v>15</v>
      </c>
      <c r="G16" s="9"/>
      <c r="H16" s="9"/>
    </row>
    <row r="17" spans="3:8" x14ac:dyDescent="0.45">
      <c r="C17" s="17" t="s">
        <v>28</v>
      </c>
      <c r="D17" s="17"/>
      <c r="E17" s="17"/>
      <c r="F17" s="17"/>
      <c r="G17" s="17"/>
      <c r="H17" s="17"/>
    </row>
    <row r="18" spans="3:8" ht="42.75" x14ac:dyDescent="0.45">
      <c r="C18" s="9" t="s">
        <v>29</v>
      </c>
      <c r="D18" s="9" t="s">
        <v>31</v>
      </c>
      <c r="E18" s="21" t="s">
        <v>36</v>
      </c>
      <c r="F18" s="22" t="s">
        <v>59</v>
      </c>
      <c r="G18" s="9" t="s">
        <v>47</v>
      </c>
      <c r="H18" s="9"/>
    </row>
    <row r="19" spans="3:8" x14ac:dyDescent="0.45">
      <c r="C19" s="9" t="s">
        <v>30</v>
      </c>
      <c r="D19" s="9" t="s">
        <v>34</v>
      </c>
      <c r="E19" s="9"/>
      <c r="F19" s="9" t="s">
        <v>37</v>
      </c>
      <c r="G19" s="9"/>
      <c r="H19" s="9"/>
    </row>
    <row r="20" spans="3:8" ht="156.75" x14ac:dyDescent="0.45">
      <c r="C20" s="11" t="s">
        <v>35</v>
      </c>
      <c r="D20" s="9"/>
      <c r="E20" s="14" t="s">
        <v>38</v>
      </c>
      <c r="F20" s="14" t="s">
        <v>39</v>
      </c>
      <c r="G20" s="11" t="s">
        <v>48</v>
      </c>
      <c r="H20" s="9"/>
    </row>
    <row r="21" spans="3:8" ht="28.5" x14ac:dyDescent="0.45">
      <c r="C21" s="12" t="s">
        <v>60</v>
      </c>
      <c r="D21" s="9"/>
      <c r="E21" s="9"/>
      <c r="F21" s="9"/>
      <c r="G21" s="9"/>
      <c r="H21" s="9"/>
    </row>
    <row r="22" spans="3:8" x14ac:dyDescent="0.45">
      <c r="C22" s="9" t="s">
        <v>32</v>
      </c>
      <c r="D22" s="9" t="s">
        <v>33</v>
      </c>
      <c r="E22" s="9"/>
      <c r="F22" s="13" t="s">
        <v>12</v>
      </c>
      <c r="G22" s="9"/>
      <c r="H22" s="9"/>
    </row>
    <row r="23" spans="3:8" x14ac:dyDescent="0.45">
      <c r="C23" s="18" t="s">
        <v>40</v>
      </c>
      <c r="D23" s="18"/>
      <c r="E23" s="18"/>
      <c r="F23" s="18"/>
      <c r="G23" s="18"/>
      <c r="H23" s="18"/>
    </row>
    <row r="24" spans="3:8" x14ac:dyDescent="0.45">
      <c r="C24" s="9" t="s">
        <v>61</v>
      </c>
      <c r="D24" s="9"/>
      <c r="E24" s="9" t="s">
        <v>12</v>
      </c>
      <c r="F24" s="9" t="s">
        <v>12</v>
      </c>
      <c r="G24" s="9" t="s">
        <v>12</v>
      </c>
      <c r="H24" s="9"/>
    </row>
    <row r="25" spans="3:8" x14ac:dyDescent="0.45">
      <c r="C25" s="9" t="s">
        <v>41</v>
      </c>
      <c r="D25" s="9"/>
      <c r="E25" s="9"/>
      <c r="F25" s="9" t="s">
        <v>12</v>
      </c>
      <c r="G25" s="9"/>
      <c r="H25" s="9"/>
    </row>
    <row r="26" spans="3:8" x14ac:dyDescent="0.45">
      <c r="C26" s="19" t="s">
        <v>42</v>
      </c>
      <c r="D26" s="19"/>
      <c r="E26" s="19"/>
      <c r="F26" s="19"/>
      <c r="G26" s="19"/>
      <c r="H26" s="19"/>
    </row>
    <row r="27" spans="3:8" x14ac:dyDescent="0.45">
      <c r="C27" s="9" t="s">
        <v>43</v>
      </c>
      <c r="D27" s="9"/>
      <c r="E27" s="9" t="s">
        <v>12</v>
      </c>
      <c r="F27" s="9" t="s">
        <v>12</v>
      </c>
      <c r="G27" s="9" t="s">
        <v>12</v>
      </c>
      <c r="H27" s="9"/>
    </row>
    <row r="28" spans="3:8" x14ac:dyDescent="0.45">
      <c r="C28" s="9" t="s">
        <v>44</v>
      </c>
      <c r="D28" s="9"/>
      <c r="E28" s="9" t="s">
        <v>12</v>
      </c>
      <c r="F28" s="9" t="s">
        <v>12</v>
      </c>
      <c r="G28" s="9" t="s">
        <v>12</v>
      </c>
      <c r="H28" s="9"/>
    </row>
    <row r="29" spans="3:8" ht="57" x14ac:dyDescent="0.45">
      <c r="C29" s="9" t="s">
        <v>49</v>
      </c>
      <c r="D29" s="9"/>
      <c r="E29" s="12" t="s">
        <v>53</v>
      </c>
      <c r="F29" s="12" t="s">
        <v>54</v>
      </c>
      <c r="G29" s="9"/>
      <c r="H29" s="9"/>
    </row>
    <row r="30" spans="3:8" x14ac:dyDescent="0.45">
      <c r="C30" s="9" t="s">
        <v>50</v>
      </c>
      <c r="D30" s="9"/>
      <c r="E30" s="9"/>
      <c r="F30" s="9" t="s">
        <v>12</v>
      </c>
      <c r="G30" s="9"/>
      <c r="H30" s="9"/>
    </row>
    <row r="31" spans="3:8" x14ac:dyDescent="0.45">
      <c r="C31" s="9" t="s">
        <v>51</v>
      </c>
      <c r="D31" s="9"/>
      <c r="E31" s="9" t="s">
        <v>12</v>
      </c>
      <c r="F31" s="9" t="s">
        <v>12</v>
      </c>
      <c r="G31" s="9" t="s">
        <v>52</v>
      </c>
      <c r="H31" s="9"/>
    </row>
    <row r="35" spans="3:3" x14ac:dyDescent="0.45">
      <c r="C35" s="1" t="s">
        <v>62</v>
      </c>
    </row>
  </sheetData>
  <mergeCells count="2">
    <mergeCell ref="C13:C16"/>
    <mergeCell ref="E3:H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70E76-F315-4440-9A1E-FA4CC1522AF3}">
  <dimension ref="A1:H43"/>
  <sheetViews>
    <sheetView showGridLines="0" zoomScale="80" zoomScaleNormal="80" workbookViewId="0">
      <selection activeCell="J15" sqref="J15"/>
    </sheetView>
  </sheetViews>
  <sheetFormatPr baseColWidth="10" defaultRowHeight="14.25" x14ac:dyDescent="0.45"/>
  <cols>
    <col min="1" max="1" width="43.53125" customWidth="1"/>
    <col min="2" max="2" width="42.796875" customWidth="1"/>
    <col min="3" max="3" width="37.796875" customWidth="1"/>
    <col min="4" max="4" width="25.796875" customWidth="1"/>
    <col min="5" max="5" width="52.796875" customWidth="1"/>
    <col min="6" max="6" width="41.46484375" customWidth="1"/>
    <col min="7" max="8" width="40.19921875" customWidth="1"/>
  </cols>
  <sheetData>
    <row r="1" spans="1:8" ht="22.25" customHeight="1" x14ac:dyDescent="0.45"/>
    <row r="2" spans="1:8" ht="32.75" customHeight="1" x14ac:dyDescent="0.45">
      <c r="A2" s="27" t="s">
        <v>63</v>
      </c>
      <c r="B2" s="27" t="s">
        <v>91</v>
      </c>
      <c r="C2" s="27" t="s">
        <v>65</v>
      </c>
      <c r="D2" s="27" t="s">
        <v>91</v>
      </c>
      <c r="E2" s="27" t="s">
        <v>67</v>
      </c>
      <c r="F2" s="27" t="s">
        <v>91</v>
      </c>
      <c r="G2" s="27" t="s">
        <v>64</v>
      </c>
      <c r="H2" s="27" t="s">
        <v>92</v>
      </c>
    </row>
    <row r="3" spans="1:8" ht="23" customHeight="1" x14ac:dyDescent="0.45">
      <c r="A3" s="28" t="s">
        <v>180</v>
      </c>
      <c r="B3" s="28"/>
      <c r="C3" s="28"/>
      <c r="D3" s="24"/>
      <c r="E3" s="24"/>
      <c r="F3" s="24"/>
      <c r="G3" s="24"/>
      <c r="H3" s="24"/>
    </row>
    <row r="4" spans="1:8" ht="21" customHeight="1" x14ac:dyDescent="0.45">
      <c r="A4" s="245" t="s">
        <v>181</v>
      </c>
      <c r="B4" s="245"/>
      <c r="C4" s="245"/>
      <c r="D4" s="24"/>
      <c r="E4" s="24"/>
      <c r="F4" s="24"/>
      <c r="G4" s="24"/>
      <c r="H4" s="24"/>
    </row>
    <row r="5" spans="1:8" ht="116" customHeight="1" x14ac:dyDescent="0.45">
      <c r="A5" s="31" t="s">
        <v>184</v>
      </c>
      <c r="B5" s="32" t="s">
        <v>102</v>
      </c>
      <c r="C5" s="31" t="s">
        <v>94</v>
      </c>
      <c r="D5" s="32" t="s">
        <v>213</v>
      </c>
      <c r="E5" s="35" t="s">
        <v>70</v>
      </c>
      <c r="F5" s="31"/>
      <c r="G5" s="36" t="s">
        <v>90</v>
      </c>
      <c r="H5" s="37" t="s">
        <v>215</v>
      </c>
    </row>
    <row r="6" spans="1:8" ht="98.75" customHeight="1" x14ac:dyDescent="0.45">
      <c r="A6" s="31" t="s">
        <v>185</v>
      </c>
      <c r="B6" s="32" t="s">
        <v>103</v>
      </c>
      <c r="C6" s="31"/>
      <c r="D6" s="31"/>
      <c r="E6" s="31" t="s">
        <v>214</v>
      </c>
      <c r="F6" s="31"/>
      <c r="G6" s="31" t="s">
        <v>218</v>
      </c>
      <c r="H6" s="31"/>
    </row>
    <row r="7" spans="1:8" ht="41.75" customHeight="1" x14ac:dyDescent="0.45">
      <c r="A7" s="31"/>
      <c r="B7" s="31"/>
      <c r="C7" s="31"/>
      <c r="D7" s="31"/>
      <c r="E7" s="31" t="s">
        <v>100</v>
      </c>
      <c r="F7" s="31"/>
      <c r="G7" s="31"/>
      <c r="H7" s="31"/>
    </row>
    <row r="8" spans="1:8" ht="29" customHeight="1" x14ac:dyDescent="0.45">
      <c r="A8" s="35"/>
      <c r="B8" s="31"/>
      <c r="C8" s="31"/>
      <c r="D8" s="31"/>
      <c r="E8" s="31" t="s">
        <v>87</v>
      </c>
      <c r="F8" s="31"/>
      <c r="G8" s="31"/>
      <c r="H8" s="31"/>
    </row>
    <row r="9" spans="1:8" ht="29" customHeight="1" x14ac:dyDescent="0.45">
      <c r="A9" s="35"/>
      <c r="B9" s="31"/>
      <c r="C9" s="31"/>
      <c r="D9" s="31"/>
      <c r="E9" s="31" t="s">
        <v>99</v>
      </c>
      <c r="F9" s="31"/>
      <c r="G9" s="31"/>
      <c r="H9" s="31"/>
    </row>
    <row r="10" spans="1:8" ht="29" customHeight="1" x14ac:dyDescent="0.45">
      <c r="A10" s="31"/>
      <c r="B10" s="31"/>
      <c r="C10" s="31"/>
      <c r="D10" s="31"/>
      <c r="E10" s="31" t="s">
        <v>83</v>
      </c>
      <c r="F10" s="31"/>
      <c r="G10" s="31"/>
      <c r="H10" s="31"/>
    </row>
    <row r="11" spans="1:8" ht="36.5" customHeight="1" x14ac:dyDescent="0.45">
      <c r="A11" s="31"/>
      <c r="B11" s="31"/>
      <c r="C11" s="31"/>
      <c r="D11" s="31"/>
      <c r="E11" s="31" t="s">
        <v>101</v>
      </c>
      <c r="F11" s="31"/>
      <c r="G11" s="31"/>
      <c r="H11" s="31"/>
    </row>
    <row r="12" spans="1:8" ht="29" customHeight="1" x14ac:dyDescent="0.45">
      <c r="A12" s="31"/>
      <c r="B12" s="31"/>
      <c r="C12" s="31"/>
      <c r="D12" s="31"/>
      <c r="E12" s="31" t="s">
        <v>88</v>
      </c>
      <c r="F12" s="31"/>
      <c r="G12" s="31"/>
      <c r="H12" s="31"/>
    </row>
    <row r="13" spans="1:8" ht="29" customHeight="1" x14ac:dyDescent="0.45">
      <c r="A13" s="41" t="s">
        <v>179</v>
      </c>
      <c r="B13" s="29" t="s">
        <v>93</v>
      </c>
      <c r="C13" s="30" t="s">
        <v>65</v>
      </c>
      <c r="D13" s="30" t="s">
        <v>91</v>
      </c>
      <c r="E13" s="30" t="s">
        <v>67</v>
      </c>
      <c r="F13" s="30" t="s">
        <v>91</v>
      </c>
      <c r="G13" s="30" t="s">
        <v>64</v>
      </c>
      <c r="H13" s="30" t="s">
        <v>92</v>
      </c>
    </row>
    <row r="14" spans="1:8" ht="29" customHeight="1" x14ac:dyDescent="0.45">
      <c r="A14" s="244" t="s">
        <v>183</v>
      </c>
      <c r="B14" s="244"/>
      <c r="C14" s="244"/>
      <c r="D14" s="26"/>
      <c r="E14" s="26"/>
      <c r="F14" s="26"/>
      <c r="G14" s="26"/>
      <c r="H14" s="26"/>
    </row>
    <row r="15" spans="1:8" ht="74" customHeight="1" x14ac:dyDescent="0.45">
      <c r="A15" s="31" t="s">
        <v>186</v>
      </c>
      <c r="B15" s="31" t="s">
        <v>155</v>
      </c>
      <c r="C15" s="31" t="s">
        <v>66</v>
      </c>
      <c r="D15" s="31"/>
      <c r="E15" s="31" t="s">
        <v>71</v>
      </c>
      <c r="F15" s="31"/>
      <c r="G15" s="31" t="s">
        <v>90</v>
      </c>
      <c r="H15" s="31" t="s">
        <v>182</v>
      </c>
    </row>
    <row r="16" spans="1:8" ht="45" customHeight="1" x14ac:dyDescent="0.45">
      <c r="A16" s="31" t="s">
        <v>95</v>
      </c>
      <c r="B16" s="32" t="s">
        <v>104</v>
      </c>
      <c r="C16" s="31"/>
      <c r="D16" s="31"/>
      <c r="E16" s="31" t="s">
        <v>187</v>
      </c>
      <c r="F16" s="33"/>
      <c r="G16" s="31" t="s">
        <v>217</v>
      </c>
      <c r="H16" s="33"/>
    </row>
    <row r="17" spans="1:8" ht="58.5" customHeight="1" x14ac:dyDescent="0.45">
      <c r="A17" s="31"/>
      <c r="B17" s="31"/>
      <c r="C17" s="31"/>
      <c r="D17" s="31"/>
      <c r="E17" s="31" t="s">
        <v>216</v>
      </c>
      <c r="F17" s="32" t="s">
        <v>96</v>
      </c>
      <c r="G17" s="31"/>
      <c r="H17" s="31"/>
    </row>
    <row r="18" spans="1:8" ht="76.25" customHeight="1" x14ac:dyDescent="0.45">
      <c r="A18" s="31"/>
      <c r="B18" s="31"/>
      <c r="C18" s="31"/>
      <c r="D18" s="31"/>
      <c r="E18" s="31" t="s">
        <v>72</v>
      </c>
      <c r="F18" s="32" t="s">
        <v>73</v>
      </c>
      <c r="G18" s="31"/>
      <c r="H18" s="31"/>
    </row>
    <row r="19" spans="1:8" ht="53.75" customHeight="1" x14ac:dyDescent="0.45">
      <c r="A19" s="31"/>
      <c r="B19" s="31"/>
      <c r="C19" s="31"/>
      <c r="D19" s="31"/>
      <c r="E19" s="31" t="s">
        <v>74</v>
      </c>
      <c r="F19" s="32" t="s">
        <v>75</v>
      </c>
      <c r="G19" s="31"/>
      <c r="H19" s="31"/>
    </row>
    <row r="20" spans="1:8" ht="36" customHeight="1" x14ac:dyDescent="0.45">
      <c r="A20" s="25" t="s">
        <v>219</v>
      </c>
      <c r="B20" s="29" t="s">
        <v>93</v>
      </c>
      <c r="C20" s="30" t="s">
        <v>65</v>
      </c>
      <c r="D20" s="30" t="s">
        <v>91</v>
      </c>
      <c r="E20" s="30" t="s">
        <v>67</v>
      </c>
      <c r="F20" s="30" t="s">
        <v>91</v>
      </c>
      <c r="G20" s="30" t="s">
        <v>64</v>
      </c>
      <c r="H20" s="30" t="s">
        <v>92</v>
      </c>
    </row>
    <row r="21" spans="1:8" ht="36" customHeight="1" x14ac:dyDescent="0.45">
      <c r="A21" s="246" t="s">
        <v>220</v>
      </c>
      <c r="B21" s="246"/>
      <c r="C21" s="246"/>
      <c r="D21" s="26"/>
      <c r="E21" s="26"/>
      <c r="F21" s="26"/>
      <c r="G21" s="26"/>
      <c r="H21" s="26"/>
    </row>
    <row r="22" spans="1:8" ht="78" customHeight="1" x14ac:dyDescent="0.45">
      <c r="A22" s="31" t="s">
        <v>189</v>
      </c>
      <c r="B22" s="32" t="s">
        <v>155</v>
      </c>
      <c r="C22" s="31" t="s">
        <v>76</v>
      </c>
      <c r="D22" s="31"/>
      <c r="E22" s="31" t="s">
        <v>188</v>
      </c>
      <c r="F22" s="33"/>
      <c r="G22" s="31" t="s">
        <v>90</v>
      </c>
      <c r="H22" s="31" t="s">
        <v>221</v>
      </c>
    </row>
    <row r="23" spans="1:8" ht="47" customHeight="1" x14ac:dyDescent="0.45">
      <c r="A23" s="33"/>
      <c r="B23" s="33"/>
      <c r="C23" s="31"/>
      <c r="D23" s="31"/>
      <c r="E23" s="31" t="s">
        <v>77</v>
      </c>
      <c r="F23" s="33"/>
      <c r="G23" s="31" t="s">
        <v>217</v>
      </c>
      <c r="H23" s="33"/>
    </row>
    <row r="24" spans="1:8" ht="44" customHeight="1" x14ac:dyDescent="0.45">
      <c r="A24" s="33"/>
      <c r="B24" s="33"/>
      <c r="C24" s="31"/>
      <c r="D24" s="31"/>
      <c r="E24" s="31" t="s">
        <v>78</v>
      </c>
      <c r="F24" s="33"/>
      <c r="G24" s="33"/>
      <c r="H24" s="33"/>
    </row>
    <row r="25" spans="1:8" ht="56.75" customHeight="1" x14ac:dyDescent="0.45">
      <c r="A25" s="33"/>
      <c r="B25" s="33"/>
      <c r="C25" s="31"/>
      <c r="D25" s="31"/>
      <c r="E25" s="31" t="s">
        <v>89</v>
      </c>
      <c r="F25" s="33"/>
      <c r="G25" s="33"/>
      <c r="H25" s="33"/>
    </row>
    <row r="26" spans="1:8" ht="40.25" customHeight="1" x14ac:dyDescent="0.45">
      <c r="A26" s="33"/>
      <c r="B26" s="33"/>
      <c r="C26" s="31"/>
      <c r="D26" s="31"/>
      <c r="E26" s="31" t="s">
        <v>79</v>
      </c>
      <c r="F26" s="31" t="s">
        <v>222</v>
      </c>
      <c r="G26" s="33"/>
      <c r="H26" s="33"/>
    </row>
    <row r="27" spans="1:8" ht="23.75" customHeight="1" x14ac:dyDescent="0.45">
      <c r="A27" s="25" t="s">
        <v>68</v>
      </c>
      <c r="B27" s="25" t="s">
        <v>93</v>
      </c>
      <c r="C27" s="26" t="s">
        <v>65</v>
      </c>
      <c r="D27" s="26" t="s">
        <v>91</v>
      </c>
      <c r="E27" s="26" t="s">
        <v>67</v>
      </c>
      <c r="F27" s="26" t="s">
        <v>91</v>
      </c>
      <c r="G27" s="26" t="s">
        <v>64</v>
      </c>
      <c r="H27" s="26" t="s">
        <v>92</v>
      </c>
    </row>
    <row r="28" spans="1:8" ht="34.25" customHeight="1" x14ac:dyDescent="0.45">
      <c r="A28" s="244" t="s">
        <v>224</v>
      </c>
      <c r="B28" s="244"/>
      <c r="C28" s="244"/>
      <c r="D28" s="26"/>
      <c r="E28" s="26"/>
      <c r="F28" s="26"/>
      <c r="G28" s="26"/>
      <c r="H28" s="26"/>
    </row>
    <row r="29" spans="1:8" ht="55.5" customHeight="1" x14ac:dyDescent="0.45">
      <c r="A29" s="34" t="s">
        <v>193</v>
      </c>
      <c r="B29" s="34"/>
      <c r="C29" s="31" t="s">
        <v>195</v>
      </c>
      <c r="D29" s="31"/>
      <c r="E29" s="31" t="s">
        <v>192</v>
      </c>
      <c r="F29" s="33"/>
      <c r="G29" s="31" t="s">
        <v>90</v>
      </c>
      <c r="H29" s="33"/>
    </row>
    <row r="30" spans="1:8" ht="45.5" customHeight="1" x14ac:dyDescent="0.45">
      <c r="A30" s="34"/>
      <c r="B30" s="34"/>
      <c r="C30" s="31"/>
      <c r="D30" s="31"/>
      <c r="E30" s="31" t="s">
        <v>194</v>
      </c>
      <c r="F30" s="33"/>
      <c r="G30" s="33"/>
      <c r="H30" s="33"/>
    </row>
    <row r="31" spans="1:8" ht="31.5" customHeight="1" x14ac:dyDescent="0.45">
      <c r="A31" s="34"/>
      <c r="B31" s="34"/>
      <c r="C31" s="31"/>
      <c r="D31" s="31"/>
      <c r="E31" s="38"/>
      <c r="F31" s="33"/>
      <c r="G31" s="33"/>
      <c r="H31" s="33"/>
    </row>
    <row r="32" spans="1:8" ht="31.5" customHeight="1" x14ac:dyDescent="0.45">
      <c r="A32" s="25" t="s">
        <v>10</v>
      </c>
      <c r="B32" s="25" t="s">
        <v>93</v>
      </c>
      <c r="C32" s="26" t="s">
        <v>65</v>
      </c>
      <c r="D32" s="26" t="s">
        <v>91</v>
      </c>
      <c r="E32" s="26" t="s">
        <v>67</v>
      </c>
      <c r="F32" s="26" t="s">
        <v>91</v>
      </c>
      <c r="G32" s="26" t="s">
        <v>64</v>
      </c>
      <c r="H32" s="26" t="s">
        <v>92</v>
      </c>
    </row>
    <row r="33" spans="1:8" ht="31.5" customHeight="1" x14ac:dyDescent="0.45">
      <c r="A33" s="244" t="s">
        <v>225</v>
      </c>
      <c r="B33" s="244"/>
      <c r="C33" s="244"/>
      <c r="D33" s="26"/>
      <c r="E33" s="26"/>
      <c r="F33" s="26"/>
      <c r="G33" s="26"/>
      <c r="H33" s="26"/>
    </row>
    <row r="34" spans="1:8" ht="46.25" customHeight="1" x14ac:dyDescent="0.45">
      <c r="A34" s="31" t="s">
        <v>190</v>
      </c>
      <c r="B34" s="31"/>
      <c r="C34" s="31" t="s">
        <v>80</v>
      </c>
      <c r="D34" s="31"/>
      <c r="E34" s="31" t="s">
        <v>81</v>
      </c>
      <c r="F34" s="31"/>
      <c r="G34" s="31" t="s">
        <v>90</v>
      </c>
      <c r="H34" s="31" t="s">
        <v>191</v>
      </c>
    </row>
    <row r="35" spans="1:8" ht="60.5" customHeight="1" x14ac:dyDescent="0.45">
      <c r="A35" s="31" t="s">
        <v>105</v>
      </c>
      <c r="B35" s="31"/>
      <c r="C35" s="31"/>
      <c r="D35" s="31"/>
      <c r="E35" s="31" t="s">
        <v>82</v>
      </c>
      <c r="F35" s="38"/>
      <c r="G35" s="38" t="s">
        <v>223</v>
      </c>
      <c r="H35" s="38"/>
    </row>
    <row r="36" spans="1:8" ht="31.5" customHeight="1" x14ac:dyDescent="0.45">
      <c r="A36" s="25" t="s">
        <v>69</v>
      </c>
      <c r="B36" s="25" t="s">
        <v>93</v>
      </c>
      <c r="C36" s="26" t="s">
        <v>65</v>
      </c>
      <c r="D36" s="26" t="s">
        <v>91</v>
      </c>
      <c r="E36" s="26" t="s">
        <v>67</v>
      </c>
      <c r="F36" s="26" t="s">
        <v>91</v>
      </c>
      <c r="G36" s="26" t="s">
        <v>64</v>
      </c>
      <c r="H36" s="26" t="s">
        <v>92</v>
      </c>
    </row>
    <row r="37" spans="1:8" ht="31.5" customHeight="1" x14ac:dyDescent="0.45">
      <c r="A37" s="244" t="s">
        <v>226</v>
      </c>
      <c r="B37" s="244"/>
      <c r="C37" s="244"/>
      <c r="D37" s="26"/>
      <c r="E37" s="26"/>
      <c r="F37" s="26"/>
      <c r="G37" s="26"/>
      <c r="H37" s="26"/>
    </row>
    <row r="38" spans="1:8" ht="45" customHeight="1" x14ac:dyDescent="0.45">
      <c r="A38" s="31" t="s">
        <v>106</v>
      </c>
      <c r="B38" s="31" t="s">
        <v>155</v>
      </c>
      <c r="C38" s="31" t="s">
        <v>86</v>
      </c>
      <c r="D38" s="31"/>
      <c r="E38" s="34" t="s">
        <v>227</v>
      </c>
      <c r="F38" s="34"/>
      <c r="G38" s="31" t="s">
        <v>90</v>
      </c>
      <c r="H38" s="31" t="s">
        <v>196</v>
      </c>
    </row>
    <row r="39" spans="1:8" ht="42.75" x14ac:dyDescent="0.45">
      <c r="A39" s="33"/>
      <c r="B39" s="33"/>
      <c r="C39" s="31"/>
      <c r="D39" s="31"/>
      <c r="E39" s="31" t="s">
        <v>228</v>
      </c>
      <c r="F39" s="33"/>
      <c r="G39" s="38" t="s">
        <v>229</v>
      </c>
      <c r="H39" s="33"/>
    </row>
    <row r="40" spans="1:8" ht="28.25" customHeight="1" x14ac:dyDescent="0.45">
      <c r="A40" s="33"/>
      <c r="B40" s="33"/>
      <c r="C40" s="33"/>
      <c r="D40" s="33"/>
      <c r="E40" s="34" t="s">
        <v>84</v>
      </c>
      <c r="F40" s="33"/>
      <c r="G40" s="33"/>
      <c r="H40" s="33"/>
    </row>
    <row r="41" spans="1:8" ht="37.25" customHeight="1" x14ac:dyDescent="0.45">
      <c r="A41" s="33"/>
      <c r="B41" s="33"/>
      <c r="C41" s="33"/>
      <c r="D41" s="33"/>
      <c r="E41" s="38" t="s">
        <v>85</v>
      </c>
      <c r="F41" s="33"/>
      <c r="G41" s="33"/>
      <c r="H41" s="33"/>
    </row>
    <row r="42" spans="1:8" x14ac:dyDescent="0.45">
      <c r="E42" s="2"/>
    </row>
    <row r="43" spans="1:8" x14ac:dyDescent="0.45">
      <c r="E43" s="2"/>
    </row>
  </sheetData>
  <mergeCells count="6">
    <mergeCell ref="A37:C37"/>
    <mergeCell ref="A4:C4"/>
    <mergeCell ref="A14:C14"/>
    <mergeCell ref="A21:C21"/>
    <mergeCell ref="A28:C28"/>
    <mergeCell ref="A33:C3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4E220-7A60-4C00-B8A1-3B830D164F7E}">
  <dimension ref="A1:H33"/>
  <sheetViews>
    <sheetView workbookViewId="0">
      <selection activeCell="J15" sqref="J15"/>
    </sheetView>
  </sheetViews>
  <sheetFormatPr baseColWidth="10" defaultRowHeight="14.25" x14ac:dyDescent="0.45"/>
  <cols>
    <col min="1" max="1" width="48.19921875" customWidth="1"/>
    <col min="2" max="2" width="47.19921875" customWidth="1"/>
    <col min="3" max="3" width="37.796875" customWidth="1"/>
    <col min="4" max="4" width="32.796875" customWidth="1"/>
    <col min="5" max="5" width="52.796875" customWidth="1"/>
    <col min="6" max="6" width="54.796875" customWidth="1"/>
    <col min="7" max="8" width="40.19921875" customWidth="1"/>
  </cols>
  <sheetData>
    <row r="1" spans="1:8" ht="22.25" customHeight="1" x14ac:dyDescent="0.45"/>
    <row r="2" spans="1:8" ht="32.75" customHeight="1" x14ac:dyDescent="0.45">
      <c r="A2" s="23" t="s">
        <v>63</v>
      </c>
      <c r="B2" s="27" t="s">
        <v>91</v>
      </c>
      <c r="C2" s="23" t="s">
        <v>65</v>
      </c>
      <c r="D2" s="23" t="s">
        <v>91</v>
      </c>
      <c r="E2" s="23" t="s">
        <v>67</v>
      </c>
      <c r="F2" s="23" t="s">
        <v>91</v>
      </c>
      <c r="G2" s="23" t="s">
        <v>64</v>
      </c>
      <c r="H2" s="23" t="s">
        <v>92</v>
      </c>
    </row>
    <row r="3" spans="1:8" ht="34.5" customHeight="1" x14ac:dyDescent="0.45">
      <c r="A3" s="28" t="s">
        <v>119</v>
      </c>
      <c r="B3" s="28"/>
      <c r="C3" s="28"/>
      <c r="D3" s="24"/>
      <c r="E3" s="24"/>
      <c r="F3" s="24"/>
      <c r="G3" s="24"/>
      <c r="H3" s="24"/>
    </row>
    <row r="4" spans="1:8" ht="118.5" customHeight="1" x14ac:dyDescent="0.45">
      <c r="A4" s="31" t="s">
        <v>120</v>
      </c>
      <c r="B4" s="32" t="s">
        <v>121</v>
      </c>
      <c r="C4" s="31" t="s">
        <v>231</v>
      </c>
      <c r="D4" s="32" t="s">
        <v>197</v>
      </c>
      <c r="E4" s="31" t="s">
        <v>125</v>
      </c>
      <c r="F4" s="31" t="s">
        <v>128</v>
      </c>
      <c r="G4" s="31" t="s">
        <v>132</v>
      </c>
      <c r="H4" s="31" t="s">
        <v>199</v>
      </c>
    </row>
    <row r="5" spans="1:8" ht="69.5" customHeight="1" x14ac:dyDescent="0.45">
      <c r="A5" s="31" t="s">
        <v>122</v>
      </c>
      <c r="B5" s="32" t="s">
        <v>155</v>
      </c>
      <c r="C5" s="31" t="s">
        <v>124</v>
      </c>
      <c r="D5" s="31"/>
      <c r="E5" s="31" t="s">
        <v>126</v>
      </c>
      <c r="F5" s="31" t="s">
        <v>131</v>
      </c>
      <c r="G5" s="31" t="s">
        <v>133</v>
      </c>
      <c r="H5" s="31"/>
    </row>
    <row r="6" spans="1:8" ht="57" customHeight="1" x14ac:dyDescent="0.45">
      <c r="A6" s="31" t="s">
        <v>130</v>
      </c>
      <c r="B6" s="32" t="s">
        <v>129</v>
      </c>
      <c r="C6" s="31"/>
      <c r="D6" s="31"/>
      <c r="E6" s="31" t="s">
        <v>134</v>
      </c>
      <c r="F6" s="31" t="s">
        <v>135</v>
      </c>
      <c r="G6" s="31" t="s">
        <v>200</v>
      </c>
      <c r="H6" s="31"/>
    </row>
    <row r="7" spans="1:8" ht="59.75" customHeight="1" x14ac:dyDescent="0.45">
      <c r="A7" s="35" t="s">
        <v>123</v>
      </c>
      <c r="B7" s="31"/>
      <c r="C7" s="31"/>
      <c r="D7" s="31"/>
      <c r="E7" s="31" t="s">
        <v>127</v>
      </c>
      <c r="F7" s="31" t="s">
        <v>198</v>
      </c>
      <c r="G7" s="31"/>
      <c r="H7" s="31"/>
    </row>
    <row r="8" spans="1:8" ht="29" customHeight="1" x14ac:dyDescent="0.45">
      <c r="A8" s="28" t="s">
        <v>44</v>
      </c>
      <c r="B8" s="25" t="s">
        <v>93</v>
      </c>
      <c r="C8" s="26" t="s">
        <v>65</v>
      </c>
      <c r="D8" s="26" t="s">
        <v>91</v>
      </c>
      <c r="E8" s="26" t="s">
        <v>67</v>
      </c>
      <c r="F8" s="26" t="s">
        <v>91</v>
      </c>
      <c r="G8" s="26" t="s">
        <v>64</v>
      </c>
      <c r="H8" s="26" t="s">
        <v>92</v>
      </c>
    </row>
    <row r="9" spans="1:8" ht="70.5" customHeight="1" x14ac:dyDescent="0.45">
      <c r="A9" s="31" t="s">
        <v>138</v>
      </c>
      <c r="B9" s="32" t="s">
        <v>201</v>
      </c>
      <c r="C9" s="31" t="s">
        <v>232</v>
      </c>
      <c r="D9" s="31"/>
      <c r="E9" s="31" t="s">
        <v>140</v>
      </c>
      <c r="F9" s="31"/>
      <c r="G9" s="31" t="s">
        <v>90</v>
      </c>
      <c r="H9" s="14" t="s">
        <v>204</v>
      </c>
    </row>
    <row r="10" spans="1:8" ht="47" customHeight="1" x14ac:dyDescent="0.45">
      <c r="A10" s="31"/>
      <c r="B10" s="31"/>
      <c r="C10" s="31"/>
      <c r="D10" s="31"/>
      <c r="E10" s="31" t="s">
        <v>202</v>
      </c>
      <c r="F10" s="33"/>
      <c r="G10" s="33"/>
      <c r="H10" s="9"/>
    </row>
    <row r="11" spans="1:8" ht="36" customHeight="1" x14ac:dyDescent="0.45">
      <c r="A11" s="25" t="s">
        <v>143</v>
      </c>
      <c r="B11" s="25" t="s">
        <v>93</v>
      </c>
      <c r="C11" s="26" t="s">
        <v>65</v>
      </c>
      <c r="D11" s="26" t="s">
        <v>91</v>
      </c>
      <c r="E11" s="26" t="s">
        <v>67</v>
      </c>
      <c r="F11" s="26" t="s">
        <v>91</v>
      </c>
      <c r="G11" s="26" t="s">
        <v>64</v>
      </c>
      <c r="H11" s="26" t="s">
        <v>92</v>
      </c>
    </row>
    <row r="12" spans="1:8" ht="63" customHeight="1" x14ac:dyDescent="0.45">
      <c r="A12" s="31" t="s">
        <v>203</v>
      </c>
      <c r="B12" s="32" t="s">
        <v>155</v>
      </c>
      <c r="C12" s="31" t="s">
        <v>232</v>
      </c>
      <c r="D12" s="31" t="s">
        <v>233</v>
      </c>
      <c r="E12" s="31" t="s">
        <v>144</v>
      </c>
      <c r="F12" s="31"/>
      <c r="G12" s="31" t="s">
        <v>90</v>
      </c>
      <c r="H12" s="31" t="s">
        <v>207</v>
      </c>
    </row>
    <row r="13" spans="1:8" ht="36" customHeight="1" x14ac:dyDescent="0.45">
      <c r="A13" s="31"/>
      <c r="B13" s="31"/>
      <c r="C13" s="31"/>
      <c r="D13" s="31"/>
      <c r="E13" s="31" t="s">
        <v>206</v>
      </c>
      <c r="F13" s="32" t="s">
        <v>205</v>
      </c>
      <c r="G13" s="31"/>
      <c r="H13" s="31"/>
    </row>
    <row r="14" spans="1:8" ht="36" customHeight="1" x14ac:dyDescent="0.45">
      <c r="A14" s="14"/>
      <c r="B14" s="14"/>
      <c r="C14" s="14"/>
      <c r="D14" s="14"/>
      <c r="E14" s="14"/>
      <c r="F14" s="14"/>
      <c r="G14" s="14"/>
      <c r="H14" s="14"/>
    </row>
    <row r="15" spans="1:8" ht="36" customHeight="1" x14ac:dyDescent="0.45">
      <c r="A15" s="25" t="s">
        <v>136</v>
      </c>
      <c r="B15" s="25" t="s">
        <v>93</v>
      </c>
      <c r="C15" s="26" t="s">
        <v>65</v>
      </c>
      <c r="D15" s="26" t="s">
        <v>91</v>
      </c>
      <c r="E15" s="26" t="s">
        <v>67</v>
      </c>
      <c r="F15" s="26" t="s">
        <v>91</v>
      </c>
      <c r="G15" s="26" t="s">
        <v>64</v>
      </c>
      <c r="H15" s="26" t="s">
        <v>92</v>
      </c>
    </row>
    <row r="16" spans="1:8" ht="47" customHeight="1" x14ac:dyDescent="0.45">
      <c r="A16" s="31" t="s">
        <v>145</v>
      </c>
      <c r="B16" s="31" t="s">
        <v>155</v>
      </c>
      <c r="C16" s="31" t="s">
        <v>234</v>
      </c>
      <c r="D16" s="31"/>
      <c r="E16" s="31" t="s">
        <v>146</v>
      </c>
      <c r="F16" s="33"/>
      <c r="G16" s="38" t="s">
        <v>173</v>
      </c>
      <c r="H16" s="31" t="s">
        <v>209</v>
      </c>
    </row>
    <row r="17" spans="1:8" ht="35.75" customHeight="1" x14ac:dyDescent="0.45">
      <c r="A17" s="31"/>
      <c r="B17" s="34"/>
      <c r="C17" s="31"/>
      <c r="D17" s="31"/>
      <c r="E17" s="31" t="s">
        <v>148</v>
      </c>
      <c r="F17" s="33"/>
      <c r="G17" s="33"/>
      <c r="H17" s="33"/>
    </row>
    <row r="18" spans="1:8" ht="48" customHeight="1" x14ac:dyDescent="0.45">
      <c r="A18" s="31"/>
      <c r="B18" s="34"/>
      <c r="C18" s="31"/>
      <c r="D18" s="31"/>
      <c r="E18" s="31" t="s">
        <v>147</v>
      </c>
      <c r="F18" s="31" t="s">
        <v>208</v>
      </c>
      <c r="G18" s="33"/>
      <c r="H18" s="33"/>
    </row>
    <row r="19" spans="1:8" ht="23.75" customHeight="1" x14ac:dyDescent="0.45">
      <c r="A19" s="25" t="s">
        <v>139</v>
      </c>
      <c r="B19" s="25" t="s">
        <v>93</v>
      </c>
      <c r="C19" s="26" t="s">
        <v>65</v>
      </c>
      <c r="D19" s="26" t="s">
        <v>91</v>
      </c>
      <c r="E19" s="26" t="s">
        <v>67</v>
      </c>
      <c r="F19" s="26" t="s">
        <v>91</v>
      </c>
      <c r="G19" s="26" t="s">
        <v>64</v>
      </c>
      <c r="H19" s="26" t="s">
        <v>92</v>
      </c>
    </row>
    <row r="20" spans="1:8" ht="105" customHeight="1" x14ac:dyDescent="0.45">
      <c r="A20" s="31" t="s">
        <v>172</v>
      </c>
      <c r="B20" s="31" t="s">
        <v>155</v>
      </c>
      <c r="C20" s="31" t="s">
        <v>235</v>
      </c>
      <c r="D20" s="31"/>
      <c r="E20" s="31" t="s">
        <v>149</v>
      </c>
      <c r="F20" s="38"/>
      <c r="G20" s="31" t="s">
        <v>173</v>
      </c>
      <c r="H20" s="31" t="s">
        <v>239</v>
      </c>
    </row>
    <row r="21" spans="1:8" ht="28.25" customHeight="1" x14ac:dyDescent="0.45">
      <c r="A21" s="31" t="s">
        <v>238</v>
      </c>
      <c r="B21" s="34"/>
      <c r="C21" s="31"/>
      <c r="D21" s="31"/>
      <c r="E21" s="31" t="s">
        <v>236</v>
      </c>
      <c r="F21" s="38"/>
      <c r="G21" s="31"/>
      <c r="H21" s="31"/>
    </row>
    <row r="22" spans="1:8" ht="35.75" customHeight="1" x14ac:dyDescent="0.45">
      <c r="A22" s="31"/>
      <c r="B22" s="34"/>
      <c r="C22" s="31"/>
      <c r="D22" s="31"/>
      <c r="E22" s="31" t="s">
        <v>177</v>
      </c>
      <c r="F22" s="38"/>
      <c r="G22" s="9"/>
      <c r="H22" s="9"/>
    </row>
    <row r="23" spans="1:8" ht="140" customHeight="1" x14ac:dyDescent="0.45">
      <c r="A23" s="31"/>
      <c r="B23" s="34"/>
      <c r="C23" s="31"/>
      <c r="D23" s="31"/>
      <c r="E23" s="31" t="s">
        <v>210</v>
      </c>
      <c r="F23" s="31" t="s">
        <v>141</v>
      </c>
      <c r="G23" s="9"/>
      <c r="H23" s="9"/>
    </row>
    <row r="24" spans="1:8" ht="63.5" customHeight="1" x14ac:dyDescent="0.45">
      <c r="A24" s="33"/>
      <c r="B24" s="33"/>
      <c r="C24" s="31"/>
      <c r="D24" s="31"/>
      <c r="E24" s="31" t="s">
        <v>237</v>
      </c>
      <c r="F24" s="33"/>
      <c r="G24" s="9"/>
      <c r="H24" s="9"/>
    </row>
    <row r="25" spans="1:8" ht="34.25" customHeight="1" x14ac:dyDescent="0.45">
      <c r="A25" s="33"/>
      <c r="B25" s="33"/>
      <c r="C25" s="31"/>
      <c r="D25" s="31"/>
      <c r="E25" s="31" t="s">
        <v>142</v>
      </c>
      <c r="F25" s="33"/>
      <c r="G25" s="9"/>
      <c r="H25" s="9"/>
    </row>
    <row r="26" spans="1:8" ht="23.75" customHeight="1" x14ac:dyDescent="0.45">
      <c r="A26" s="25" t="s">
        <v>137</v>
      </c>
      <c r="B26" s="25" t="s">
        <v>93</v>
      </c>
      <c r="C26" s="26" t="s">
        <v>65</v>
      </c>
      <c r="D26" s="26" t="s">
        <v>91</v>
      </c>
      <c r="E26" s="26" t="s">
        <v>67</v>
      </c>
      <c r="F26" s="26" t="s">
        <v>91</v>
      </c>
      <c r="G26" s="26" t="s">
        <v>64</v>
      </c>
      <c r="H26" s="26" t="s">
        <v>92</v>
      </c>
    </row>
    <row r="27" spans="1:8" ht="31.5" customHeight="1" x14ac:dyDescent="0.45">
      <c r="A27" s="31" t="s">
        <v>174</v>
      </c>
      <c r="B27" s="31" t="s">
        <v>155</v>
      </c>
      <c r="C27" s="31"/>
      <c r="D27" s="31"/>
      <c r="E27" s="39" t="s">
        <v>175</v>
      </c>
      <c r="F27" s="33"/>
      <c r="G27" s="38" t="s">
        <v>173</v>
      </c>
      <c r="H27" s="31" t="s">
        <v>211</v>
      </c>
    </row>
    <row r="28" spans="1:8" ht="29.75" customHeight="1" x14ac:dyDescent="0.45">
      <c r="A28" s="31"/>
      <c r="B28" s="34"/>
      <c r="C28" s="31"/>
      <c r="D28" s="31"/>
      <c r="E28" s="31" t="s">
        <v>176</v>
      </c>
      <c r="F28" s="34"/>
      <c r="G28" s="11"/>
      <c r="H28" s="11"/>
    </row>
    <row r="29" spans="1:8" ht="28.5" x14ac:dyDescent="0.45">
      <c r="A29" s="33"/>
      <c r="B29" s="33"/>
      <c r="C29" s="31"/>
      <c r="D29" s="31"/>
      <c r="E29" s="31" t="s">
        <v>178</v>
      </c>
      <c r="F29" s="33"/>
      <c r="G29" s="9"/>
      <c r="H29" s="9"/>
    </row>
    <row r="30" spans="1:8" ht="35" customHeight="1" x14ac:dyDescent="0.45">
      <c r="A30" s="9"/>
      <c r="B30" s="9"/>
      <c r="C30" s="9"/>
      <c r="D30" s="9"/>
      <c r="E30" s="31" t="s">
        <v>230</v>
      </c>
      <c r="F30" s="9"/>
      <c r="G30" s="9"/>
      <c r="H30" s="9"/>
    </row>
    <row r="31" spans="1:8" x14ac:dyDescent="0.45">
      <c r="E31" s="2"/>
    </row>
    <row r="32" spans="1:8" x14ac:dyDescent="0.45">
      <c r="E32" s="2"/>
    </row>
    <row r="33" spans="5:5" x14ac:dyDescent="0.45">
      <c r="E33" s="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034C1-F50E-4AE6-9950-C0B32FA70E73}">
  <dimension ref="A1:H34"/>
  <sheetViews>
    <sheetView topLeftCell="C20" workbookViewId="0">
      <selection activeCell="J15" sqref="J15"/>
    </sheetView>
  </sheetViews>
  <sheetFormatPr baseColWidth="10" defaultRowHeight="14.25" x14ac:dyDescent="0.45"/>
  <cols>
    <col min="1" max="1" width="41.796875" customWidth="1"/>
    <col min="2" max="2" width="35" customWidth="1"/>
    <col min="3" max="3" width="39.19921875" customWidth="1"/>
    <col min="4" max="4" width="23.19921875" customWidth="1"/>
    <col min="5" max="5" width="52.796875" customWidth="1"/>
    <col min="6" max="6" width="34.19921875" customWidth="1"/>
    <col min="7" max="7" width="31.796875" customWidth="1"/>
    <col min="8" max="8" width="40.19921875" customWidth="1"/>
  </cols>
  <sheetData>
    <row r="1" spans="1:8" ht="22.25" customHeight="1" x14ac:dyDescent="0.45"/>
    <row r="2" spans="1:8" ht="32.75" customHeight="1" x14ac:dyDescent="0.45">
      <c r="A2" s="23" t="s">
        <v>63</v>
      </c>
      <c r="B2" s="27" t="s">
        <v>91</v>
      </c>
      <c r="C2" s="23" t="s">
        <v>65</v>
      </c>
      <c r="D2" s="23" t="s">
        <v>91</v>
      </c>
      <c r="E2" s="23" t="s">
        <v>67</v>
      </c>
      <c r="F2" s="23" t="s">
        <v>91</v>
      </c>
      <c r="G2" s="23" t="s">
        <v>64</v>
      </c>
      <c r="H2" s="23" t="s">
        <v>92</v>
      </c>
    </row>
    <row r="3" spans="1:8" ht="34.5" customHeight="1" x14ac:dyDescent="0.45">
      <c r="A3" s="28" t="s">
        <v>150</v>
      </c>
      <c r="B3" s="28"/>
      <c r="C3" s="28"/>
      <c r="D3" s="24"/>
      <c r="E3" s="24"/>
      <c r="F3" s="24"/>
      <c r="G3" s="24"/>
      <c r="H3" s="24"/>
    </row>
    <row r="4" spans="1:8" ht="48" customHeight="1" x14ac:dyDescent="0.45">
      <c r="A4" s="31" t="s">
        <v>151</v>
      </c>
      <c r="B4" s="31" t="s">
        <v>155</v>
      </c>
      <c r="C4" s="31" t="s">
        <v>241</v>
      </c>
      <c r="D4" s="40"/>
      <c r="E4" s="31" t="s">
        <v>242</v>
      </c>
      <c r="F4" s="40"/>
      <c r="G4" s="31" t="s">
        <v>243</v>
      </c>
      <c r="H4" s="31" t="s">
        <v>244</v>
      </c>
    </row>
    <row r="5" spans="1:8" ht="53" customHeight="1" x14ac:dyDescent="0.45">
      <c r="A5" s="31" t="s">
        <v>245</v>
      </c>
      <c r="B5" s="31"/>
      <c r="C5" s="31"/>
      <c r="D5" s="40"/>
      <c r="E5" s="40"/>
      <c r="F5" s="40"/>
      <c r="G5" s="40"/>
      <c r="H5" s="40"/>
    </row>
    <row r="6" spans="1:8" ht="69" customHeight="1" x14ac:dyDescent="0.45">
      <c r="A6" s="31" t="s">
        <v>152</v>
      </c>
      <c r="B6" s="31" t="s">
        <v>153</v>
      </c>
      <c r="C6" s="31"/>
      <c r="D6" s="40"/>
      <c r="E6" s="40"/>
      <c r="F6" s="40"/>
      <c r="G6" s="40"/>
      <c r="H6" s="40"/>
    </row>
    <row r="7" spans="1:8" ht="27.5" customHeight="1" x14ac:dyDescent="0.45">
      <c r="A7" s="28" t="s">
        <v>29</v>
      </c>
      <c r="B7" s="28"/>
      <c r="C7" s="28"/>
      <c r="D7" s="24"/>
      <c r="E7" s="24"/>
      <c r="F7" s="24"/>
      <c r="G7" s="24"/>
      <c r="H7" s="24"/>
    </row>
    <row r="8" spans="1:8" ht="46.25" customHeight="1" x14ac:dyDescent="0.45">
      <c r="A8" s="31" t="s">
        <v>154</v>
      </c>
      <c r="B8" s="31" t="s">
        <v>155</v>
      </c>
      <c r="C8" s="31" t="s">
        <v>107</v>
      </c>
      <c r="D8" s="14"/>
      <c r="E8" s="31" t="s">
        <v>156</v>
      </c>
      <c r="F8" s="14"/>
      <c r="G8" s="31" t="s">
        <v>158</v>
      </c>
      <c r="H8" s="31" t="s">
        <v>212</v>
      </c>
    </row>
    <row r="9" spans="1:8" ht="46.25" customHeight="1" x14ac:dyDescent="0.45">
      <c r="A9" s="31"/>
      <c r="B9" s="31"/>
      <c r="C9" s="31"/>
      <c r="D9" s="14"/>
      <c r="E9" s="31" t="s">
        <v>246</v>
      </c>
      <c r="F9" s="14"/>
      <c r="G9" s="14"/>
      <c r="H9" s="14"/>
    </row>
    <row r="10" spans="1:8" ht="46.25" customHeight="1" x14ac:dyDescent="0.45">
      <c r="A10" s="31"/>
      <c r="B10" s="31"/>
      <c r="C10" s="31"/>
      <c r="D10" s="14"/>
      <c r="E10" s="31" t="s">
        <v>247</v>
      </c>
      <c r="F10" s="31" t="s">
        <v>169</v>
      </c>
      <c r="G10" s="14"/>
      <c r="H10" s="14"/>
    </row>
    <row r="11" spans="1:8" ht="37.5" customHeight="1" x14ac:dyDescent="0.45">
      <c r="A11" s="14"/>
      <c r="B11" s="14"/>
      <c r="C11" s="14"/>
      <c r="D11" s="14"/>
      <c r="E11" s="31" t="s">
        <v>159</v>
      </c>
      <c r="F11" s="14"/>
      <c r="G11" s="14"/>
      <c r="H11" s="14"/>
    </row>
    <row r="12" spans="1:8" ht="37.5" customHeight="1" x14ac:dyDescent="0.45">
      <c r="A12" s="14"/>
      <c r="B12" s="14"/>
      <c r="C12" s="14"/>
      <c r="D12" s="14"/>
      <c r="E12" s="31" t="s">
        <v>157</v>
      </c>
      <c r="F12" s="14"/>
      <c r="G12" s="14"/>
      <c r="H12" s="14"/>
    </row>
    <row r="13" spans="1:8" ht="29" customHeight="1" x14ac:dyDescent="0.45">
      <c r="A13" s="28" t="s">
        <v>30</v>
      </c>
      <c r="B13" s="25" t="s">
        <v>93</v>
      </c>
      <c r="C13" s="26" t="s">
        <v>65</v>
      </c>
      <c r="D13" s="26" t="s">
        <v>91</v>
      </c>
      <c r="E13" s="26" t="s">
        <v>67</v>
      </c>
      <c r="F13" s="26" t="s">
        <v>91</v>
      </c>
      <c r="G13" s="26" t="s">
        <v>64</v>
      </c>
      <c r="H13" s="26" t="s">
        <v>92</v>
      </c>
    </row>
    <row r="14" spans="1:8" ht="47" customHeight="1" x14ac:dyDescent="0.45">
      <c r="A14" s="31" t="s">
        <v>160</v>
      </c>
      <c r="B14" s="31" t="s">
        <v>155</v>
      </c>
      <c r="C14" s="31" t="s">
        <v>108</v>
      </c>
      <c r="D14" s="14"/>
      <c r="E14" s="31" t="s">
        <v>170</v>
      </c>
      <c r="F14" s="31"/>
      <c r="G14" s="31" t="s">
        <v>248</v>
      </c>
      <c r="H14" s="31"/>
    </row>
    <row r="15" spans="1:8" ht="44" customHeight="1" x14ac:dyDescent="0.45">
      <c r="A15" s="14"/>
      <c r="B15" s="14"/>
      <c r="C15" s="14"/>
      <c r="D15" s="14"/>
      <c r="E15" s="31" t="s">
        <v>161</v>
      </c>
      <c r="F15" s="33"/>
      <c r="G15" s="33"/>
      <c r="H15" s="33"/>
    </row>
    <row r="16" spans="1:8" ht="34.25" customHeight="1" x14ac:dyDescent="0.45">
      <c r="A16" s="14"/>
      <c r="B16" s="14"/>
      <c r="C16" s="14"/>
      <c r="D16" s="14"/>
      <c r="E16" s="31" t="s">
        <v>162</v>
      </c>
      <c r="F16" s="31"/>
      <c r="G16" s="31"/>
      <c r="H16" s="31"/>
    </row>
    <row r="17" spans="1:8" ht="21" customHeight="1" x14ac:dyDescent="0.45">
      <c r="A17" s="14"/>
      <c r="B17" s="14"/>
      <c r="C17" s="14"/>
      <c r="D17" s="14"/>
      <c r="E17" s="31" t="s">
        <v>109</v>
      </c>
      <c r="F17" s="31"/>
      <c r="G17" s="31"/>
      <c r="H17" s="31"/>
    </row>
    <row r="18" spans="1:8" ht="36" customHeight="1" x14ac:dyDescent="0.45">
      <c r="A18" s="14"/>
      <c r="B18" s="14"/>
      <c r="C18" s="14"/>
      <c r="D18" s="14"/>
      <c r="E18" s="31" t="s">
        <v>110</v>
      </c>
      <c r="F18" s="31" t="s">
        <v>171</v>
      </c>
      <c r="G18" s="31"/>
      <c r="H18" s="31"/>
    </row>
    <row r="19" spans="1:8" ht="36" customHeight="1" x14ac:dyDescent="0.45">
      <c r="A19" s="25" t="s">
        <v>97</v>
      </c>
      <c r="B19" s="25" t="s">
        <v>93</v>
      </c>
      <c r="C19" s="26" t="s">
        <v>65</v>
      </c>
      <c r="D19" s="26" t="s">
        <v>91</v>
      </c>
      <c r="E19" s="26" t="s">
        <v>67</v>
      </c>
      <c r="F19" s="26" t="s">
        <v>91</v>
      </c>
      <c r="G19" s="26" t="s">
        <v>64</v>
      </c>
      <c r="H19" s="26" t="s">
        <v>92</v>
      </c>
    </row>
    <row r="20" spans="1:8" ht="75" customHeight="1" x14ac:dyDescent="0.45">
      <c r="A20" s="31" t="s">
        <v>163</v>
      </c>
      <c r="B20" s="31" t="s">
        <v>155</v>
      </c>
      <c r="C20" s="31" t="s">
        <v>165</v>
      </c>
      <c r="D20" s="31"/>
      <c r="E20" s="31" t="s">
        <v>111</v>
      </c>
      <c r="F20" s="33"/>
      <c r="G20" s="31" t="s">
        <v>251</v>
      </c>
      <c r="H20" s="33"/>
    </row>
    <row r="21" spans="1:8" ht="74.75" customHeight="1" x14ac:dyDescent="0.45">
      <c r="A21" s="31" t="s">
        <v>164</v>
      </c>
      <c r="B21" s="31" t="s">
        <v>155</v>
      </c>
      <c r="C21" s="31" t="s">
        <v>249</v>
      </c>
      <c r="D21" s="31"/>
      <c r="E21" s="31" t="s">
        <v>114</v>
      </c>
      <c r="F21" s="33"/>
      <c r="G21" s="31" t="s">
        <v>252</v>
      </c>
      <c r="H21" s="33"/>
    </row>
    <row r="22" spans="1:8" ht="34.25" customHeight="1" x14ac:dyDescent="0.45">
      <c r="A22" s="33"/>
      <c r="B22" s="33"/>
      <c r="C22" s="31"/>
      <c r="D22" s="31"/>
      <c r="E22" s="31" t="s">
        <v>166</v>
      </c>
      <c r="F22" s="33"/>
      <c r="G22" s="33"/>
      <c r="H22" s="33"/>
    </row>
    <row r="23" spans="1:8" ht="35.75" customHeight="1" x14ac:dyDescent="0.45">
      <c r="A23" s="33"/>
      <c r="B23" s="33"/>
      <c r="C23" s="31"/>
      <c r="D23" s="31"/>
      <c r="E23" s="31" t="s">
        <v>112</v>
      </c>
      <c r="F23" s="33"/>
      <c r="G23" s="33"/>
      <c r="H23" s="33"/>
    </row>
    <row r="24" spans="1:8" ht="45" customHeight="1" x14ac:dyDescent="0.45">
      <c r="A24" s="33"/>
      <c r="B24" s="33"/>
      <c r="C24" s="31"/>
      <c r="D24" s="31"/>
      <c r="E24" s="31" t="s">
        <v>113</v>
      </c>
      <c r="F24" s="31" t="s">
        <v>250</v>
      </c>
      <c r="G24" s="33"/>
      <c r="H24" s="33"/>
    </row>
    <row r="25" spans="1:8" ht="45" customHeight="1" x14ac:dyDescent="0.45">
      <c r="A25" s="33"/>
      <c r="B25" s="33"/>
      <c r="C25" s="31"/>
      <c r="D25" s="31"/>
      <c r="E25" s="31" t="s">
        <v>167</v>
      </c>
      <c r="F25" s="33"/>
      <c r="G25" s="33"/>
      <c r="H25" s="33"/>
    </row>
    <row r="26" spans="1:8" ht="43.25" customHeight="1" x14ac:dyDescent="0.45">
      <c r="A26" s="33"/>
      <c r="B26" s="33"/>
      <c r="C26" s="31"/>
      <c r="D26" s="31"/>
      <c r="E26" s="31" t="s">
        <v>168</v>
      </c>
      <c r="F26" s="33"/>
      <c r="G26" s="33"/>
      <c r="H26" s="33"/>
    </row>
    <row r="27" spans="1:8" ht="23.75" customHeight="1" x14ac:dyDescent="0.45">
      <c r="A27" s="25" t="s">
        <v>98</v>
      </c>
      <c r="B27" s="25" t="s">
        <v>93</v>
      </c>
      <c r="C27" s="26" t="s">
        <v>65</v>
      </c>
      <c r="D27" s="26" t="s">
        <v>91</v>
      </c>
      <c r="E27" s="26" t="s">
        <v>67</v>
      </c>
      <c r="F27" s="26" t="s">
        <v>91</v>
      </c>
      <c r="G27" s="26" t="s">
        <v>64</v>
      </c>
      <c r="H27" s="26" t="s">
        <v>92</v>
      </c>
    </row>
    <row r="28" spans="1:8" ht="40.5" customHeight="1" x14ac:dyDescent="0.45">
      <c r="A28" s="31" t="s">
        <v>115</v>
      </c>
      <c r="B28" s="31" t="s">
        <v>155</v>
      </c>
      <c r="C28" s="31" t="s">
        <v>240</v>
      </c>
      <c r="D28" s="31"/>
      <c r="E28" s="39" t="s">
        <v>116</v>
      </c>
      <c r="F28" s="33"/>
      <c r="G28" s="31" t="s">
        <v>253</v>
      </c>
      <c r="H28" s="33"/>
    </row>
    <row r="29" spans="1:8" ht="45" customHeight="1" x14ac:dyDescent="0.45">
      <c r="A29" s="31"/>
      <c r="B29" s="34"/>
      <c r="C29" s="31"/>
      <c r="D29" s="31"/>
      <c r="E29" s="31" t="s">
        <v>117</v>
      </c>
      <c r="F29" s="34" t="s">
        <v>118</v>
      </c>
      <c r="G29" s="34"/>
      <c r="H29" s="34"/>
    </row>
    <row r="30" spans="1:8" x14ac:dyDescent="0.45">
      <c r="C30" s="4"/>
      <c r="D30" s="4"/>
      <c r="E30" s="4"/>
    </row>
    <row r="31" spans="1:8" ht="22.25" customHeight="1" x14ac:dyDescent="0.45"/>
    <row r="32" spans="1:8" x14ac:dyDescent="0.45">
      <c r="E32" s="2"/>
    </row>
    <row r="33" spans="5:5" x14ac:dyDescent="0.45">
      <c r="E33" s="2"/>
    </row>
    <row r="34" spans="5:5" x14ac:dyDescent="0.45">
      <c r="E34"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EF45583F309243ADA6CF6B7B03ADB0" ma:contentTypeVersion="15" ma:contentTypeDescription="Crée un document." ma:contentTypeScope="" ma:versionID="f5daea5181f5730bb789a271b9651f33">
  <xsd:schema xmlns:xsd="http://www.w3.org/2001/XMLSchema" xmlns:xs="http://www.w3.org/2001/XMLSchema" xmlns:p="http://schemas.microsoft.com/office/2006/metadata/properties" xmlns:ns2="7ba0f3e1-9932-40c2-ac4a-6a01fbefb46e" xmlns:ns3="82965037-82ac-4184-88e1-704be0fea51b" targetNamespace="http://schemas.microsoft.com/office/2006/metadata/properties" ma:root="true" ma:fieldsID="7e3b5d6df40a387f3e9793e64f87e594" ns2:_="" ns3:_="">
    <xsd:import namespace="7ba0f3e1-9932-40c2-ac4a-6a01fbefb46e"/>
    <xsd:import namespace="82965037-82ac-4184-88e1-704be0fea51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0f3e1-9932-40c2-ac4a-6a01fbefb4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47b0d5ae-8aeb-4ba2-b241-93cf703b024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965037-82ac-4184-88e1-704be0fea51b"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500801e-caa9-44fe-a296-5b0fecf14ccb}" ma:internalName="TaxCatchAll" ma:showField="CatchAllData" ma:web="82965037-82ac-4184-88e1-704be0fea51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2965037-82ac-4184-88e1-704be0fea51b" xsi:nil="true"/>
    <lcf76f155ced4ddcb4097134ff3c332f xmlns="7ba0f3e1-9932-40c2-ac4a-6a01fbefb46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5E3584-5D22-4F61-A213-502F423D3E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0f3e1-9932-40c2-ac4a-6a01fbefb46e"/>
    <ds:schemaRef ds:uri="82965037-82ac-4184-88e1-704be0fea5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B8C006-BC73-45B2-8C60-F0FE0F51BACE}">
  <ds:schemaRefs>
    <ds:schemaRef ds:uri="http://purl.org/dc/elements/1.1/"/>
    <ds:schemaRef ds:uri="http://schemas.microsoft.com/office/2006/documentManagement/types"/>
    <ds:schemaRef ds:uri="http://purl.org/dc/terms/"/>
    <ds:schemaRef ds:uri="7ba0f3e1-9932-40c2-ac4a-6a01fbefb46e"/>
    <ds:schemaRef ds:uri="82965037-82ac-4184-88e1-704be0fea51b"/>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D8BE8953-5977-423D-AE37-F4818C391D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Introduction</vt:lpstr>
      <vt:lpstr>1. Questionnaire</vt:lpstr>
      <vt:lpstr>2. Pondération</vt:lpstr>
      <vt:lpstr>3. Résultats</vt:lpstr>
      <vt:lpstr>Enjeux par catégories </vt:lpstr>
      <vt:lpstr>Enjeux sociaux</vt:lpstr>
      <vt:lpstr>Enjeux gouvernance</vt:lpstr>
      <vt:lpstr>Enjeux enviro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Mélanie Deal</dc:creator>
  <cp:lastModifiedBy>Stéphane  RIOU - CIFL</cp:lastModifiedBy>
  <cp:lastPrinted>2024-04-22T08:31:04Z</cp:lastPrinted>
  <dcterms:created xsi:type="dcterms:W3CDTF">2024-04-09T13:59:50Z</dcterms:created>
  <dcterms:modified xsi:type="dcterms:W3CDTF">2025-02-03T10:12:50Z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0x0101004FEF45583F309243ADA6CF6B7B03ADB0</vt:lpwstr>
  </property>
  <property fmtid="{D5CDD505-2E9C-101B-9397-08002B2CF9AE}" pid="3" name="MediaServiceImageTags">
    <vt:lpwstr/>
  </property>
</Properties>
</file>